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TA\Documentos\Trabajos\Festuca alta\Proyecto dinámica del macollaje\"/>
    </mc:Choice>
  </mc:AlternateContent>
  <bookViews>
    <workbookView xWindow="0" yWindow="0" windowWidth="20460" windowHeight="7230"/>
  </bookViews>
  <sheets>
    <sheet name="Gross tiller data FC" sheetId="1" r:id="rId1"/>
    <sheet name="Tiller half-life FC" sheetId="13" r:id="rId2"/>
    <sheet name="Gross tiller data EC" sheetId="2" r:id="rId3"/>
    <sheet name="tiller half-life EC" sheetId="14" r:id="rId4"/>
    <sheet name="Gross tiller data LC" sheetId="3" r:id="rId5"/>
    <sheet name="tiller half-life LC" sheetId="15" r:id="rId6"/>
    <sheet name="TAR, TDR, Survival" sheetId="4" r:id="rId7"/>
    <sheet name="Survival FC" sheetId="5" r:id="rId8"/>
    <sheet name="Survival EC" sheetId="6" r:id="rId9"/>
    <sheet name="Survival LC" sheetId="7" r:id="rId10"/>
    <sheet name="age cohorts origin" sheetId="12" r:id="rId11"/>
    <sheet name="total tiller density" sheetId="11" r:id="rId12"/>
    <sheet name="Survival Figures" sheetId="8" r:id="rId13"/>
  </sheets>
  <calcPr calcId="162913"/>
</workbook>
</file>

<file path=xl/calcChain.xml><?xml version="1.0" encoding="utf-8"?>
<calcChain xmlns="http://schemas.openxmlformats.org/spreadsheetml/2006/main">
  <c r="M79" i="5" l="1"/>
  <c r="Q57" i="7" l="1"/>
  <c r="R57" i="7" s="1"/>
  <c r="Q58" i="7"/>
  <c r="R58" i="7" s="1"/>
  <c r="Q59" i="7"/>
  <c r="R59" i="7" s="1"/>
  <c r="Q60" i="7"/>
  <c r="R60" i="7" s="1"/>
  <c r="Q61" i="7"/>
  <c r="R61" i="7" s="1"/>
  <c r="Q62" i="7"/>
  <c r="R62" i="7" s="1"/>
  <c r="Q63" i="7"/>
  <c r="R63" i="7" s="1"/>
  <c r="Q64" i="7"/>
  <c r="R64" i="7" s="1"/>
  <c r="Q65" i="7"/>
  <c r="R65" i="7" s="1"/>
  <c r="Q56" i="7"/>
  <c r="R56" i="7" s="1"/>
  <c r="Q46" i="7"/>
  <c r="Q47" i="7"/>
  <c r="P44" i="7"/>
  <c r="Q44" i="7" s="1"/>
  <c r="P45" i="7"/>
  <c r="Q45" i="7" s="1"/>
  <c r="P46" i="7"/>
  <c r="P47" i="7"/>
  <c r="P48" i="7"/>
  <c r="Q48" i="7" s="1"/>
  <c r="P49" i="7"/>
  <c r="Q49" i="7" s="1"/>
  <c r="P50" i="7"/>
  <c r="Q50" i="7" s="1"/>
  <c r="P51" i="7"/>
  <c r="Q51" i="7" s="1"/>
  <c r="P52" i="7"/>
  <c r="Q52" i="7" s="1"/>
  <c r="P43" i="7"/>
  <c r="Q43" i="7" s="1"/>
  <c r="P33" i="7"/>
  <c r="O30" i="7"/>
  <c r="P30" i="7" s="1"/>
  <c r="O31" i="7"/>
  <c r="P31" i="7" s="1"/>
  <c r="O32" i="7"/>
  <c r="P32" i="7" s="1"/>
  <c r="O33" i="7"/>
  <c r="O34" i="7"/>
  <c r="P34" i="7" s="1"/>
  <c r="O35" i="7"/>
  <c r="P35" i="7" s="1"/>
  <c r="O36" i="7"/>
  <c r="P36" i="7" s="1"/>
  <c r="O37" i="7"/>
  <c r="P37" i="7" s="1"/>
  <c r="O29" i="7"/>
  <c r="P29" i="7" s="1"/>
  <c r="N17" i="7"/>
  <c r="O17" i="7" s="1"/>
  <c r="N18" i="7"/>
  <c r="O18" i="7" s="1"/>
  <c r="N19" i="7"/>
  <c r="O19" i="7" s="1"/>
  <c r="N20" i="7"/>
  <c r="O20" i="7" s="1"/>
  <c r="N21" i="7"/>
  <c r="O21" i="7" s="1"/>
  <c r="N22" i="7"/>
  <c r="O22" i="7" s="1"/>
  <c r="N23" i="7"/>
  <c r="O23" i="7" s="1"/>
  <c r="N16" i="7"/>
  <c r="O16" i="7" s="1"/>
  <c r="N4" i="7"/>
  <c r="M4" i="7"/>
  <c r="M5" i="7"/>
  <c r="N5" i="7" s="1"/>
  <c r="M6" i="7"/>
  <c r="N6" i="7" s="1"/>
  <c r="M7" i="7"/>
  <c r="N7" i="7" s="1"/>
  <c r="M8" i="7"/>
  <c r="N8" i="7" s="1"/>
  <c r="M9" i="7"/>
  <c r="N9" i="7" s="1"/>
  <c r="M3" i="7"/>
  <c r="N3" i="7" s="1"/>
  <c r="Q58" i="6"/>
  <c r="R58" i="6" s="1"/>
  <c r="Q59" i="6"/>
  <c r="R59" i="6" s="1"/>
  <c r="Q60" i="6"/>
  <c r="R60" i="6" s="1"/>
  <c r="Q61" i="6"/>
  <c r="R61" i="6" s="1"/>
  <c r="Q62" i="6"/>
  <c r="R62" i="6" s="1"/>
  <c r="Q63" i="6"/>
  <c r="R63" i="6" s="1"/>
  <c r="Q64" i="6"/>
  <c r="R64" i="6" s="1"/>
  <c r="Q65" i="6"/>
  <c r="R65" i="6" s="1"/>
  <c r="Q66" i="6"/>
  <c r="R66" i="6" s="1"/>
  <c r="Q57" i="6"/>
  <c r="R57" i="6" s="1"/>
  <c r="P43" i="6"/>
  <c r="Q43" i="6" s="1"/>
  <c r="P44" i="6"/>
  <c r="Q44" i="6" s="1"/>
  <c r="P45" i="6"/>
  <c r="Q45" i="6" s="1"/>
  <c r="P46" i="6"/>
  <c r="Q46" i="6" s="1"/>
  <c r="P47" i="6"/>
  <c r="Q47" i="6" s="1"/>
  <c r="P48" i="6"/>
  <c r="Q48" i="6" s="1"/>
  <c r="P49" i="6"/>
  <c r="Q49" i="6" s="1"/>
  <c r="P50" i="6"/>
  <c r="Q50" i="6" s="1"/>
  <c r="P51" i="6"/>
  <c r="Q51" i="6" s="1"/>
  <c r="P42" i="6"/>
  <c r="Q42" i="6" s="1"/>
  <c r="P32" i="6"/>
  <c r="O29" i="6"/>
  <c r="P29" i="6" s="1"/>
  <c r="O30" i="6"/>
  <c r="P30" i="6" s="1"/>
  <c r="O31" i="6"/>
  <c r="P31" i="6" s="1"/>
  <c r="O32" i="6"/>
  <c r="O33" i="6"/>
  <c r="P33" i="6" s="1"/>
  <c r="O34" i="6"/>
  <c r="P34" i="6" s="1"/>
  <c r="O35" i="6"/>
  <c r="P35" i="6" s="1"/>
  <c r="O36" i="6"/>
  <c r="P36" i="6" s="1"/>
  <c r="O28" i="6"/>
  <c r="P28" i="6" s="1"/>
  <c r="N16" i="6"/>
  <c r="O16" i="6" s="1"/>
  <c r="N17" i="6"/>
  <c r="O17" i="6" s="1"/>
  <c r="N18" i="6"/>
  <c r="O18" i="6" s="1"/>
  <c r="N19" i="6"/>
  <c r="O19" i="6" s="1"/>
  <c r="N20" i="6"/>
  <c r="O20" i="6" s="1"/>
  <c r="N21" i="6"/>
  <c r="O21" i="6" s="1"/>
  <c r="N22" i="6"/>
  <c r="O22" i="6" s="1"/>
  <c r="N15" i="6"/>
  <c r="O15" i="6" s="1"/>
  <c r="N9" i="6"/>
  <c r="M4" i="6"/>
  <c r="N4" i="6" s="1"/>
  <c r="M5" i="6"/>
  <c r="N5" i="6" s="1"/>
  <c r="M6" i="6"/>
  <c r="N6" i="6" s="1"/>
  <c r="M7" i="6"/>
  <c r="N7" i="6" s="1"/>
  <c r="M8" i="6"/>
  <c r="N8" i="6" s="1"/>
  <c r="M9" i="6"/>
  <c r="M3" i="6"/>
  <c r="N3" i="6" s="1"/>
  <c r="R55" i="5"/>
  <c r="R56" i="5"/>
  <c r="R53" i="5"/>
  <c r="Q54" i="5"/>
  <c r="R54" i="5" s="1"/>
  <c r="Q55" i="5"/>
  <c r="Q56" i="5"/>
  <c r="Q57" i="5"/>
  <c r="R57" i="5" s="1"/>
  <c r="Q58" i="5"/>
  <c r="R58" i="5" s="1"/>
  <c r="Q59" i="5"/>
  <c r="R59" i="5" s="1"/>
  <c r="Q60" i="5"/>
  <c r="R60" i="5" s="1"/>
  <c r="Q61" i="5"/>
  <c r="R61" i="5" s="1"/>
  <c r="Q62" i="5"/>
  <c r="R62" i="5" s="1"/>
  <c r="Q53" i="5"/>
  <c r="Q45" i="5"/>
  <c r="Q46" i="5"/>
  <c r="P40" i="5"/>
  <c r="Q40" i="5" s="1"/>
  <c r="P41" i="5"/>
  <c r="Q41" i="5" s="1"/>
  <c r="P42" i="5"/>
  <c r="Q42" i="5" s="1"/>
  <c r="P43" i="5"/>
  <c r="Q43" i="5" s="1"/>
  <c r="P44" i="5"/>
  <c r="Q44" i="5" s="1"/>
  <c r="P45" i="5"/>
  <c r="P46" i="5"/>
  <c r="P47" i="5"/>
  <c r="Q47" i="5" s="1"/>
  <c r="P48" i="5"/>
  <c r="Q48" i="5" s="1"/>
  <c r="P39" i="5"/>
  <c r="Q39" i="5" s="1"/>
  <c r="P27" i="5"/>
  <c r="P29" i="5"/>
  <c r="P26" i="5"/>
  <c r="O27" i="5"/>
  <c r="O28" i="5"/>
  <c r="P28" i="5" s="1"/>
  <c r="O29" i="5"/>
  <c r="O30" i="5"/>
  <c r="P30" i="5" s="1"/>
  <c r="O31" i="5"/>
  <c r="P31" i="5" s="1"/>
  <c r="O32" i="5"/>
  <c r="P32" i="5" s="1"/>
  <c r="O33" i="5"/>
  <c r="P33" i="5" s="1"/>
  <c r="O34" i="5"/>
  <c r="P34" i="5" s="1"/>
  <c r="O26" i="5"/>
  <c r="N15" i="5"/>
  <c r="O15" i="5" s="1"/>
  <c r="N16" i="5"/>
  <c r="O16" i="5" s="1"/>
  <c r="N17" i="5"/>
  <c r="O17" i="5" s="1"/>
  <c r="N18" i="5"/>
  <c r="O18" i="5" s="1"/>
  <c r="N19" i="5"/>
  <c r="O19" i="5" s="1"/>
  <c r="N20" i="5"/>
  <c r="O20" i="5" s="1"/>
  <c r="N21" i="5"/>
  <c r="O21" i="5" s="1"/>
  <c r="N14" i="5"/>
  <c r="O14" i="5" s="1"/>
  <c r="N4" i="5"/>
  <c r="N3" i="5"/>
  <c r="M4" i="5"/>
  <c r="M5" i="5"/>
  <c r="N5" i="5" s="1"/>
  <c r="M6" i="5"/>
  <c r="N6" i="5" s="1"/>
  <c r="M7" i="5"/>
  <c r="N7" i="5" s="1"/>
  <c r="M8" i="5"/>
  <c r="N8" i="5" s="1"/>
  <c r="M9" i="5"/>
  <c r="N9" i="5" s="1"/>
  <c r="M3" i="5"/>
  <c r="I86" i="4" l="1"/>
  <c r="I85" i="4"/>
  <c r="I84" i="4"/>
  <c r="H89" i="4"/>
  <c r="H88" i="4"/>
  <c r="H87" i="4"/>
  <c r="H86" i="4"/>
  <c r="H85" i="4"/>
  <c r="H84" i="4"/>
  <c r="G92" i="4"/>
  <c r="G91" i="4"/>
  <c r="G90" i="4"/>
  <c r="G89" i="4"/>
  <c r="G88" i="4"/>
  <c r="G87" i="4"/>
  <c r="G86" i="4"/>
  <c r="G85" i="4"/>
  <c r="G84" i="4"/>
  <c r="F95" i="4"/>
  <c r="F94" i="4"/>
  <c r="F93" i="4"/>
  <c r="F92" i="4"/>
  <c r="F91" i="4"/>
  <c r="F90" i="4"/>
  <c r="F89" i="4"/>
  <c r="F88" i="4"/>
  <c r="F87" i="4"/>
  <c r="F86" i="4"/>
  <c r="F85" i="4"/>
  <c r="F84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E84" i="4"/>
  <c r="I71" i="4"/>
  <c r="I70" i="4"/>
  <c r="I69" i="4"/>
  <c r="H74" i="4"/>
  <c r="H72" i="4"/>
  <c r="H70" i="4"/>
  <c r="G77" i="4"/>
  <c r="G75" i="4"/>
  <c r="G74" i="4"/>
  <c r="G73" i="4"/>
  <c r="G72" i="4"/>
  <c r="G70" i="4"/>
  <c r="F80" i="4"/>
  <c r="F79" i="4"/>
  <c r="F77" i="4"/>
  <c r="F76" i="4"/>
  <c r="F74" i="4"/>
  <c r="F73" i="4"/>
  <c r="F72" i="4"/>
  <c r="F70" i="4"/>
  <c r="F67" i="4"/>
  <c r="E83" i="4"/>
  <c r="E82" i="4"/>
  <c r="E80" i="4"/>
  <c r="E79" i="4"/>
  <c r="E78" i="4"/>
  <c r="E77" i="4"/>
  <c r="E76" i="4"/>
  <c r="E75" i="4"/>
  <c r="E74" i="4"/>
  <c r="E73" i="4"/>
  <c r="E71" i="4"/>
  <c r="E70" i="4"/>
  <c r="D83" i="4"/>
  <c r="D82" i="4"/>
  <c r="D80" i="4"/>
  <c r="D79" i="4"/>
  <c r="D78" i="4"/>
  <c r="D77" i="4"/>
  <c r="D76" i="4"/>
  <c r="D75" i="4"/>
  <c r="D74" i="4"/>
  <c r="D73" i="4"/>
  <c r="D71" i="4"/>
  <c r="D70" i="4"/>
  <c r="G57" i="4"/>
  <c r="G56" i="4"/>
  <c r="F58" i="4"/>
  <c r="F56" i="4"/>
  <c r="E58" i="4"/>
  <c r="E56" i="4"/>
  <c r="D58" i="4"/>
  <c r="D56" i="4"/>
  <c r="D55" i="4"/>
  <c r="M35" i="4" l="1"/>
  <c r="M34" i="4"/>
  <c r="M33" i="4"/>
  <c r="L38" i="4"/>
  <c r="L37" i="4"/>
  <c r="L36" i="4"/>
  <c r="L35" i="4"/>
  <c r="L34" i="4"/>
  <c r="L33" i="4"/>
  <c r="K41" i="4"/>
  <c r="K40" i="4"/>
  <c r="K39" i="4"/>
  <c r="K38" i="4"/>
  <c r="K37" i="4"/>
  <c r="K36" i="4"/>
  <c r="K35" i="4"/>
  <c r="K34" i="4"/>
  <c r="K33" i="4"/>
  <c r="J44" i="4"/>
  <c r="J43" i="4"/>
  <c r="J42" i="4"/>
  <c r="J41" i="4"/>
  <c r="J40" i="4"/>
  <c r="J39" i="4"/>
  <c r="J38" i="4"/>
  <c r="J37" i="4"/>
  <c r="J36" i="4"/>
  <c r="J35" i="4"/>
  <c r="J34" i="4"/>
  <c r="J33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E47" i="4" l="1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M20" i="4"/>
  <c r="M19" i="4"/>
  <c r="M18" i="4"/>
  <c r="L23" i="4"/>
  <c r="L21" i="4"/>
  <c r="L19" i="4"/>
  <c r="K26" i="4"/>
  <c r="K24" i="4"/>
  <c r="K23" i="4"/>
  <c r="K22" i="4"/>
  <c r="K21" i="4"/>
  <c r="K19" i="4"/>
  <c r="J19" i="4"/>
  <c r="J22" i="4"/>
  <c r="J23" i="4"/>
  <c r="J24" i="4"/>
  <c r="J25" i="4"/>
  <c r="J26" i="4"/>
  <c r="J28" i="4"/>
  <c r="J29" i="4"/>
  <c r="J21" i="4"/>
  <c r="I32" i="4"/>
  <c r="I31" i="4"/>
  <c r="I29" i="4"/>
  <c r="I28" i="4"/>
  <c r="I27" i="4"/>
  <c r="I26" i="4"/>
  <c r="I25" i="4"/>
  <c r="I24" i="4"/>
  <c r="I23" i="4"/>
  <c r="I22" i="4"/>
  <c r="I20" i="4"/>
  <c r="I19" i="4"/>
  <c r="H32" i="4"/>
  <c r="H31" i="4"/>
  <c r="H29" i="4"/>
  <c r="H28" i="4"/>
  <c r="H27" i="4"/>
  <c r="H26" i="4"/>
  <c r="H25" i="4"/>
  <c r="H24" i="4"/>
  <c r="H23" i="4"/>
  <c r="H22" i="4"/>
  <c r="H20" i="4"/>
  <c r="H19" i="4"/>
  <c r="G32" i="4"/>
  <c r="G31" i="4"/>
  <c r="G29" i="4"/>
  <c r="G28" i="4"/>
  <c r="G27" i="4"/>
  <c r="G26" i="4"/>
  <c r="G25" i="4"/>
  <c r="G24" i="4"/>
  <c r="G23" i="4"/>
  <c r="G22" i="4"/>
  <c r="G20" i="4"/>
  <c r="G19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K6" i="4"/>
  <c r="K5" i="4"/>
  <c r="J7" i="4"/>
  <c r="J5" i="4"/>
  <c r="I7" i="4"/>
  <c r="I5" i="4"/>
  <c r="H7" i="4"/>
  <c r="H5" i="4"/>
  <c r="H4" i="4"/>
  <c r="G7" i="4"/>
  <c r="G5" i="4"/>
  <c r="G4" i="4"/>
  <c r="F17" i="4"/>
  <c r="F16" i="4"/>
  <c r="F15" i="4"/>
  <c r="F14" i="4"/>
  <c r="F13" i="4"/>
  <c r="F11" i="4"/>
  <c r="F10" i="4"/>
  <c r="F9" i="4"/>
  <c r="F8" i="4"/>
  <c r="F7" i="4"/>
  <c r="F5" i="4"/>
  <c r="F4" i="4"/>
  <c r="F3" i="4"/>
  <c r="E17" i="4" l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E3" i="4"/>
  <c r="M162" i="1" l="1"/>
  <c r="L162" i="1"/>
  <c r="K162" i="1"/>
  <c r="J162" i="1"/>
  <c r="I162" i="1"/>
  <c r="H162" i="1"/>
  <c r="G162" i="1"/>
  <c r="F162" i="1"/>
  <c r="G9" i="4" s="1"/>
  <c r="H57" i="4" l="1"/>
  <c r="L6" i="4"/>
  <c r="E60" i="4"/>
  <c r="I9" i="4"/>
  <c r="F60" i="4"/>
  <c r="J9" i="4"/>
  <c r="I55" i="4"/>
  <c r="M4" i="4"/>
  <c r="D60" i="4"/>
  <c r="H9" i="4"/>
  <c r="G59" i="4"/>
  <c r="K8" i="4"/>
  <c r="J44" i="2"/>
  <c r="G76" i="4" l="1"/>
  <c r="K25" i="4"/>
  <c r="K44" i="2"/>
  <c r="I44" i="2"/>
  <c r="H44" i="2"/>
  <c r="G44" i="2"/>
  <c r="F44" i="2"/>
  <c r="G30" i="4" s="1"/>
  <c r="L29" i="2"/>
  <c r="K29" i="2"/>
  <c r="J29" i="2"/>
  <c r="I29" i="2"/>
  <c r="H29" i="2"/>
  <c r="G29" i="2"/>
  <c r="F29" i="2"/>
  <c r="G21" i="4" s="1"/>
  <c r="L14" i="2"/>
  <c r="K14" i="2"/>
  <c r="J14" i="2"/>
  <c r="I14" i="2"/>
  <c r="H14" i="2"/>
  <c r="G14" i="2"/>
  <c r="F14" i="2"/>
  <c r="G18" i="4" s="1"/>
  <c r="G221" i="1"/>
  <c r="H221" i="1"/>
  <c r="F221" i="1"/>
  <c r="G13" i="4" s="1"/>
  <c r="I207" i="1"/>
  <c r="H207" i="1"/>
  <c r="G207" i="1"/>
  <c r="F207" i="1"/>
  <c r="G11" i="4" s="1"/>
  <c r="I193" i="1"/>
  <c r="H193" i="1"/>
  <c r="G193" i="1"/>
  <c r="F193" i="1"/>
  <c r="G10" i="4" s="1"/>
  <c r="M177" i="1"/>
  <c r="L177" i="1"/>
  <c r="K177" i="1"/>
  <c r="J177" i="1"/>
  <c r="I177" i="1"/>
  <c r="H177" i="1"/>
  <c r="G177" i="1"/>
  <c r="F177" i="1"/>
  <c r="G16" i="4" s="1"/>
  <c r="M148" i="1"/>
  <c r="L148" i="1"/>
  <c r="K148" i="1"/>
  <c r="J148" i="1"/>
  <c r="I148" i="1"/>
  <c r="H148" i="1"/>
  <c r="G148" i="1"/>
  <c r="F148" i="1"/>
  <c r="G8" i="4" s="1"/>
  <c r="J134" i="1"/>
  <c r="I134" i="1"/>
  <c r="H134" i="1"/>
  <c r="G134" i="1"/>
  <c r="F134" i="1"/>
  <c r="G17" i="4" s="1"/>
  <c r="J119" i="1"/>
  <c r="I119" i="1"/>
  <c r="H119" i="1"/>
  <c r="G119" i="1"/>
  <c r="F119" i="1"/>
  <c r="G12" i="4" s="1"/>
  <c r="E119" i="1"/>
  <c r="F12" i="4" s="1"/>
  <c r="J104" i="1"/>
  <c r="I104" i="1"/>
  <c r="H104" i="1"/>
  <c r="G104" i="1"/>
  <c r="F104" i="1"/>
  <c r="G6" i="4" s="1"/>
  <c r="E104" i="1"/>
  <c r="F6" i="4" s="1"/>
  <c r="K88" i="1"/>
  <c r="J88" i="1"/>
  <c r="I88" i="1"/>
  <c r="H88" i="1"/>
  <c r="G88" i="1"/>
  <c r="F88" i="1"/>
  <c r="G14" i="4" s="1"/>
  <c r="L44" i="1"/>
  <c r="K44" i="1"/>
  <c r="J44" i="1"/>
  <c r="I44" i="1"/>
  <c r="H44" i="1"/>
  <c r="G44" i="1"/>
  <c r="F44" i="1"/>
  <c r="G15" i="4" s="1"/>
  <c r="L29" i="1"/>
  <c r="K29" i="1"/>
  <c r="J29" i="1"/>
  <c r="I29" i="1"/>
  <c r="H29" i="1"/>
  <c r="K14" i="1"/>
  <c r="L14" i="1"/>
  <c r="J14" i="1"/>
  <c r="I14" i="1"/>
  <c r="H14" i="1"/>
  <c r="G14" i="1"/>
  <c r="F14" i="1"/>
  <c r="G3" i="4" s="1"/>
  <c r="H55" i="4" l="1"/>
  <c r="L4" i="4"/>
  <c r="D57" i="4"/>
  <c r="H6" i="4"/>
  <c r="D61" i="4"/>
  <c r="H10" i="4"/>
  <c r="G54" i="4"/>
  <c r="K3" i="4"/>
  <c r="D65" i="4"/>
  <c r="H14" i="4"/>
  <c r="E57" i="4"/>
  <c r="I6" i="4"/>
  <c r="E59" i="4"/>
  <c r="I8" i="4"/>
  <c r="E67" i="4"/>
  <c r="I16" i="4"/>
  <c r="E61" i="4"/>
  <c r="I10" i="4"/>
  <c r="D64" i="4"/>
  <c r="H13" i="4"/>
  <c r="D81" i="4"/>
  <c r="H30" i="4"/>
  <c r="E63" i="4"/>
  <c r="I12" i="4"/>
  <c r="E64" i="4"/>
  <c r="I13" i="4"/>
  <c r="D66" i="4"/>
  <c r="H15" i="4"/>
  <c r="E65" i="4"/>
  <c r="I14" i="4"/>
  <c r="F57" i="4"/>
  <c r="J6" i="4"/>
  <c r="F59" i="4"/>
  <c r="J8" i="4"/>
  <c r="F64" i="4"/>
  <c r="J13" i="4"/>
  <c r="D72" i="4"/>
  <c r="H21" i="4"/>
  <c r="E81" i="4"/>
  <c r="I30" i="4"/>
  <c r="E54" i="4"/>
  <c r="I3" i="4"/>
  <c r="D59" i="4"/>
  <c r="H8" i="4"/>
  <c r="H54" i="4"/>
  <c r="L3" i="4"/>
  <c r="E66" i="4"/>
  <c r="I15" i="4"/>
  <c r="F62" i="4"/>
  <c r="J11" i="4"/>
  <c r="D68" i="4"/>
  <c r="H17" i="4"/>
  <c r="G58" i="4"/>
  <c r="K7" i="4"/>
  <c r="G62" i="4"/>
  <c r="K11" i="4"/>
  <c r="D69" i="4"/>
  <c r="H18" i="4"/>
  <c r="E72" i="4"/>
  <c r="I21" i="4"/>
  <c r="F75" i="4"/>
  <c r="F78" i="4"/>
  <c r="J27" i="4"/>
  <c r="E55" i="4"/>
  <c r="I4" i="4"/>
  <c r="F63" i="4"/>
  <c r="J12" i="4"/>
  <c r="G60" i="4"/>
  <c r="K9" i="4"/>
  <c r="E68" i="4"/>
  <c r="I17" i="4"/>
  <c r="H56" i="4"/>
  <c r="L5" i="4"/>
  <c r="H59" i="4"/>
  <c r="L8" i="4"/>
  <c r="D62" i="4"/>
  <c r="H11" i="4"/>
  <c r="E69" i="4"/>
  <c r="I18" i="4"/>
  <c r="F68" i="4"/>
  <c r="F71" i="4"/>
  <c r="J20" i="4"/>
  <c r="F54" i="4"/>
  <c r="J3" i="4"/>
  <c r="F55" i="4"/>
  <c r="J4" i="4"/>
  <c r="G61" i="4"/>
  <c r="K10" i="4"/>
  <c r="F65" i="4"/>
  <c r="J14" i="4"/>
  <c r="I54" i="4"/>
  <c r="M3" i="4"/>
  <c r="I56" i="4"/>
  <c r="M5" i="4"/>
  <c r="E62" i="4"/>
  <c r="I11" i="4"/>
  <c r="F66" i="4"/>
  <c r="F69" i="4"/>
  <c r="J18" i="4"/>
  <c r="G71" i="4"/>
  <c r="K20" i="4"/>
  <c r="H69" i="4"/>
  <c r="L18" i="4"/>
  <c r="F61" i="4"/>
  <c r="J10" i="4"/>
  <c r="D67" i="4"/>
  <c r="H16" i="4"/>
  <c r="D54" i="4"/>
  <c r="H3" i="4"/>
  <c r="G55" i="4"/>
  <c r="K4" i="4"/>
  <c r="H58" i="4"/>
  <c r="L7" i="4"/>
  <c r="D63" i="4"/>
  <c r="H12" i="4"/>
  <c r="G69" i="4"/>
  <c r="K18" i="4"/>
  <c r="H71" i="4"/>
  <c r="L20" i="4"/>
  <c r="I62" i="7"/>
  <c r="I61" i="7"/>
  <c r="I60" i="7"/>
  <c r="I59" i="7"/>
  <c r="I58" i="7"/>
  <c r="I57" i="7"/>
  <c r="I56" i="7"/>
  <c r="H61" i="7"/>
  <c r="H60" i="7"/>
  <c r="H59" i="7"/>
  <c r="H58" i="7"/>
  <c r="H57" i="7"/>
  <c r="H56" i="7"/>
  <c r="G60" i="7"/>
  <c r="G59" i="7"/>
  <c r="G58" i="7"/>
  <c r="G57" i="7"/>
  <c r="G56" i="7"/>
  <c r="F59" i="7"/>
  <c r="F58" i="7"/>
  <c r="F57" i="7"/>
  <c r="F56" i="7"/>
  <c r="E58" i="7"/>
  <c r="E57" i="7"/>
  <c r="E56" i="7"/>
  <c r="D57" i="7"/>
  <c r="D56" i="7"/>
  <c r="D67" i="7" s="1"/>
  <c r="C56" i="7"/>
  <c r="C67" i="7" s="1"/>
  <c r="J63" i="7"/>
  <c r="J62" i="7"/>
  <c r="J61" i="7"/>
  <c r="J60" i="7"/>
  <c r="J59" i="7"/>
  <c r="J58" i="7"/>
  <c r="J57" i="7"/>
  <c r="J56" i="7"/>
  <c r="K64" i="7"/>
  <c r="K63" i="7"/>
  <c r="K62" i="7"/>
  <c r="K61" i="7"/>
  <c r="K60" i="7"/>
  <c r="K59" i="7"/>
  <c r="K58" i="7"/>
  <c r="K57" i="7"/>
  <c r="K56" i="7"/>
  <c r="L65" i="7"/>
  <c r="L64" i="7"/>
  <c r="L63" i="7"/>
  <c r="L62" i="7"/>
  <c r="L61" i="7"/>
  <c r="L60" i="7"/>
  <c r="L59" i="7"/>
  <c r="L58" i="7"/>
  <c r="L57" i="7"/>
  <c r="L56" i="7"/>
  <c r="M65" i="7"/>
  <c r="M64" i="7"/>
  <c r="M63" i="7"/>
  <c r="M62" i="7"/>
  <c r="M61" i="7"/>
  <c r="M60" i="7"/>
  <c r="M59" i="7"/>
  <c r="M58" i="7"/>
  <c r="M57" i="7"/>
  <c r="M56" i="7"/>
  <c r="M66" i="7"/>
  <c r="L52" i="7"/>
  <c r="L51" i="7"/>
  <c r="L50" i="7"/>
  <c r="L49" i="7"/>
  <c r="L48" i="7"/>
  <c r="L47" i="7"/>
  <c r="L46" i="7"/>
  <c r="L45" i="7"/>
  <c r="L44" i="7"/>
  <c r="L43" i="7"/>
  <c r="K51" i="7"/>
  <c r="K50" i="7"/>
  <c r="K49" i="7"/>
  <c r="K48" i="7"/>
  <c r="K47" i="7"/>
  <c r="K46" i="7"/>
  <c r="K45" i="7"/>
  <c r="K44" i="7"/>
  <c r="K43" i="7"/>
  <c r="J50" i="7"/>
  <c r="J49" i="7"/>
  <c r="J48" i="7"/>
  <c r="J47" i="7"/>
  <c r="J46" i="7"/>
  <c r="J45" i="7"/>
  <c r="J44" i="7"/>
  <c r="J43" i="7"/>
  <c r="I49" i="7"/>
  <c r="I48" i="7"/>
  <c r="I47" i="7"/>
  <c r="I46" i="7"/>
  <c r="I45" i="7"/>
  <c r="I44" i="7"/>
  <c r="I43" i="7"/>
  <c r="H48" i="7"/>
  <c r="H47" i="7"/>
  <c r="H46" i="7"/>
  <c r="H45" i="7"/>
  <c r="H44" i="7"/>
  <c r="H43" i="7"/>
  <c r="L53" i="7" l="1"/>
  <c r="J67" i="7"/>
  <c r="I53" i="7"/>
  <c r="L67" i="7"/>
  <c r="I67" i="7"/>
  <c r="H53" i="7"/>
  <c r="F67" i="7"/>
  <c r="G67" i="7"/>
  <c r="J53" i="7"/>
  <c r="K53" i="7"/>
  <c r="M67" i="7"/>
  <c r="K67" i="7"/>
  <c r="E67" i="7"/>
  <c r="H67" i="7"/>
  <c r="L76" i="7"/>
  <c r="L80" i="7"/>
  <c r="L72" i="7"/>
  <c r="L73" i="7"/>
  <c r="L77" i="7"/>
  <c r="L71" i="7"/>
  <c r="L75" i="7"/>
  <c r="L79" i="7"/>
  <c r="L74" i="7"/>
  <c r="L78" i="7"/>
  <c r="G47" i="7"/>
  <c r="G46" i="7"/>
  <c r="G45" i="7"/>
  <c r="G44" i="7"/>
  <c r="G43" i="7"/>
  <c r="F46" i="7"/>
  <c r="F45" i="7"/>
  <c r="F44" i="7"/>
  <c r="F43" i="7"/>
  <c r="E45" i="7"/>
  <c r="E44" i="7"/>
  <c r="E43" i="7"/>
  <c r="D44" i="7"/>
  <c r="D43" i="7"/>
  <c r="D53" i="7" s="1"/>
  <c r="C43" i="7"/>
  <c r="C53" i="7" s="1"/>
  <c r="K37" i="7"/>
  <c r="K79" i="7" s="1"/>
  <c r="K36" i="7"/>
  <c r="K78" i="7" s="1"/>
  <c r="K35" i="7"/>
  <c r="K77" i="7" s="1"/>
  <c r="K34" i="7"/>
  <c r="K76" i="7" s="1"/>
  <c r="K33" i="7"/>
  <c r="K75" i="7" s="1"/>
  <c r="K32" i="7"/>
  <c r="K74" i="7" s="1"/>
  <c r="K31" i="7"/>
  <c r="K73" i="7" s="1"/>
  <c r="K30" i="7"/>
  <c r="K72" i="7" s="1"/>
  <c r="K29" i="7"/>
  <c r="J36" i="7"/>
  <c r="J35" i="7"/>
  <c r="J34" i="7"/>
  <c r="J33" i="7"/>
  <c r="J32" i="7"/>
  <c r="J31" i="7"/>
  <c r="J30" i="7"/>
  <c r="J29" i="7"/>
  <c r="I35" i="7"/>
  <c r="I34" i="7"/>
  <c r="I33" i="7"/>
  <c r="I32" i="7"/>
  <c r="I31" i="7"/>
  <c r="I30" i="7"/>
  <c r="I29" i="7"/>
  <c r="H34" i="7"/>
  <c r="H33" i="7"/>
  <c r="H32" i="7"/>
  <c r="H31" i="7"/>
  <c r="H30" i="7"/>
  <c r="H29" i="7"/>
  <c r="G33" i="7"/>
  <c r="G32" i="7"/>
  <c r="G31" i="7"/>
  <c r="G30" i="7"/>
  <c r="G29" i="7"/>
  <c r="F32" i="7"/>
  <c r="F31" i="7"/>
  <c r="F30" i="7"/>
  <c r="F29" i="7"/>
  <c r="E31" i="7"/>
  <c r="E30" i="7"/>
  <c r="E29" i="7"/>
  <c r="D30" i="7"/>
  <c r="D29" i="7"/>
  <c r="D38" i="7" s="1"/>
  <c r="C29" i="7"/>
  <c r="C38" i="7" s="1"/>
  <c r="J23" i="7"/>
  <c r="J78" i="7" s="1"/>
  <c r="J22" i="7"/>
  <c r="J21" i="7"/>
  <c r="J20" i="7"/>
  <c r="J19" i="7"/>
  <c r="J18" i="7"/>
  <c r="J17" i="7"/>
  <c r="J16" i="7"/>
  <c r="I22" i="7"/>
  <c r="I21" i="7"/>
  <c r="I20" i="7"/>
  <c r="I19" i="7"/>
  <c r="I18" i="7"/>
  <c r="I17" i="7"/>
  <c r="I16" i="7"/>
  <c r="H21" i="7"/>
  <c r="H20" i="7"/>
  <c r="H19" i="7"/>
  <c r="H18" i="7"/>
  <c r="H17" i="7"/>
  <c r="H16" i="7"/>
  <c r="G20" i="7"/>
  <c r="G19" i="7"/>
  <c r="G18" i="7"/>
  <c r="G17" i="7"/>
  <c r="G16" i="7"/>
  <c r="F19" i="7"/>
  <c r="F18" i="7"/>
  <c r="F17" i="7"/>
  <c r="F16" i="7"/>
  <c r="E18" i="7"/>
  <c r="E17" i="7"/>
  <c r="E16" i="7"/>
  <c r="D17" i="7"/>
  <c r="D16" i="7"/>
  <c r="C16" i="7"/>
  <c r="C24" i="7" s="1"/>
  <c r="I9" i="7"/>
  <c r="I8" i="7"/>
  <c r="I7" i="7"/>
  <c r="I6" i="7"/>
  <c r="I5" i="7"/>
  <c r="I4" i="7"/>
  <c r="I3" i="7"/>
  <c r="H8" i="7"/>
  <c r="H76" i="7" s="1"/>
  <c r="H7" i="7"/>
  <c r="H6" i="7"/>
  <c r="H5" i="7"/>
  <c r="H4" i="7"/>
  <c r="H3" i="7"/>
  <c r="G7" i="7"/>
  <c r="G6" i="7"/>
  <c r="G5" i="7"/>
  <c r="G4" i="7"/>
  <c r="G3" i="7"/>
  <c r="F6" i="7"/>
  <c r="F5" i="7"/>
  <c r="F4" i="7"/>
  <c r="F3" i="7"/>
  <c r="E5" i="7"/>
  <c r="E4" i="7"/>
  <c r="E3" i="7"/>
  <c r="D4" i="7"/>
  <c r="D3" i="7"/>
  <c r="D10" i="7" s="1"/>
  <c r="C3" i="7"/>
  <c r="C10" i="7" s="1"/>
  <c r="K36" i="6"/>
  <c r="K35" i="6"/>
  <c r="K34" i="6"/>
  <c r="K33" i="6"/>
  <c r="K32" i="6"/>
  <c r="K31" i="6"/>
  <c r="K30" i="6"/>
  <c r="K29" i="6"/>
  <c r="K28" i="6"/>
  <c r="J35" i="6"/>
  <c r="J34" i="6"/>
  <c r="J33" i="6"/>
  <c r="J32" i="6"/>
  <c r="J31" i="6"/>
  <c r="J30" i="6"/>
  <c r="J29" i="6"/>
  <c r="J28" i="6"/>
  <c r="I34" i="6"/>
  <c r="I33" i="6"/>
  <c r="I32" i="6"/>
  <c r="I31" i="6"/>
  <c r="I30" i="6"/>
  <c r="I29" i="6"/>
  <c r="I28" i="6"/>
  <c r="H33" i="6"/>
  <c r="H32" i="6"/>
  <c r="H31" i="6"/>
  <c r="H30" i="6"/>
  <c r="H29" i="6"/>
  <c r="H28" i="6"/>
  <c r="G32" i="6"/>
  <c r="G31" i="6"/>
  <c r="G30" i="6"/>
  <c r="G29" i="6"/>
  <c r="G28" i="6"/>
  <c r="F31" i="6"/>
  <c r="F30" i="6"/>
  <c r="F29" i="6"/>
  <c r="E30" i="6"/>
  <c r="E29" i="6"/>
  <c r="F28" i="6"/>
  <c r="E28" i="6"/>
  <c r="E37" i="6" s="1"/>
  <c r="D29" i="6"/>
  <c r="D28" i="6"/>
  <c r="D37" i="6" s="1"/>
  <c r="C28" i="6"/>
  <c r="C37" i="6" s="1"/>
  <c r="I63" i="6"/>
  <c r="I62" i="6"/>
  <c r="I61" i="6"/>
  <c r="I60" i="6"/>
  <c r="I59" i="6"/>
  <c r="J61" i="6"/>
  <c r="J60" i="6"/>
  <c r="J59" i="6"/>
  <c r="J62" i="6"/>
  <c r="J63" i="6"/>
  <c r="J64" i="6"/>
  <c r="K65" i="6"/>
  <c r="K64" i="6"/>
  <c r="K63" i="6"/>
  <c r="K62" i="6"/>
  <c r="K61" i="6"/>
  <c r="K60" i="6"/>
  <c r="K59" i="6"/>
  <c r="L66" i="6"/>
  <c r="L65" i="6"/>
  <c r="L64" i="6"/>
  <c r="L63" i="6"/>
  <c r="L62" i="6"/>
  <c r="L61" i="6"/>
  <c r="L60" i="6"/>
  <c r="L59" i="6"/>
  <c r="M67" i="6"/>
  <c r="M66" i="6"/>
  <c r="M65" i="6"/>
  <c r="M64" i="6"/>
  <c r="M63" i="6"/>
  <c r="M62" i="6"/>
  <c r="M61" i="6"/>
  <c r="M60" i="6"/>
  <c r="M59" i="6"/>
  <c r="M58" i="6"/>
  <c r="L58" i="6"/>
  <c r="K58" i="6"/>
  <c r="J58" i="6"/>
  <c r="I58" i="6"/>
  <c r="M57" i="6"/>
  <c r="L57" i="6"/>
  <c r="K57" i="6"/>
  <c r="J57" i="6"/>
  <c r="I57" i="6"/>
  <c r="I68" i="6" s="1"/>
  <c r="H62" i="6"/>
  <c r="H61" i="6"/>
  <c r="H60" i="6"/>
  <c r="H59" i="6"/>
  <c r="H58" i="6"/>
  <c r="H57" i="6"/>
  <c r="G61" i="6"/>
  <c r="G60" i="6"/>
  <c r="G59" i="6"/>
  <c r="G58" i="6"/>
  <c r="G57" i="6"/>
  <c r="F60" i="6"/>
  <c r="F59" i="6"/>
  <c r="F58" i="6"/>
  <c r="F57" i="6"/>
  <c r="F68" i="6" s="1"/>
  <c r="E59" i="6"/>
  <c r="E58" i="6"/>
  <c r="E57" i="6"/>
  <c r="E68" i="6" s="1"/>
  <c r="D58" i="6"/>
  <c r="D57" i="6"/>
  <c r="C57" i="6"/>
  <c r="C68" i="6" s="1"/>
  <c r="G37" i="6" l="1"/>
  <c r="I10" i="7"/>
  <c r="D24" i="7"/>
  <c r="I38" i="7"/>
  <c r="F37" i="6"/>
  <c r="J37" i="6"/>
  <c r="K37" i="6"/>
  <c r="H68" i="6"/>
  <c r="K68" i="6"/>
  <c r="I37" i="6"/>
  <c r="H72" i="7"/>
  <c r="I24" i="7"/>
  <c r="J68" i="6"/>
  <c r="L68" i="6"/>
  <c r="D68" i="6"/>
  <c r="M68" i="6"/>
  <c r="H37" i="6"/>
  <c r="H74" i="7"/>
  <c r="G68" i="6"/>
  <c r="H75" i="7"/>
  <c r="F10" i="7"/>
  <c r="G10" i="7"/>
  <c r="F24" i="7"/>
  <c r="G24" i="7"/>
  <c r="F38" i="7"/>
  <c r="G38" i="7"/>
  <c r="E10" i="7"/>
  <c r="H71" i="7"/>
  <c r="H10" i="7"/>
  <c r="E24" i="7"/>
  <c r="H24" i="7"/>
  <c r="E38" i="7"/>
  <c r="H38" i="7"/>
  <c r="F53" i="7"/>
  <c r="G53" i="7"/>
  <c r="J24" i="7"/>
  <c r="J38" i="7"/>
  <c r="K71" i="7"/>
  <c r="K38" i="7"/>
  <c r="E53" i="7"/>
  <c r="J77" i="7"/>
  <c r="I77" i="7"/>
  <c r="I76" i="7"/>
  <c r="I75" i="7"/>
  <c r="I71" i="7"/>
  <c r="J71" i="7"/>
  <c r="J73" i="7"/>
  <c r="H73" i="7"/>
  <c r="J76" i="7"/>
  <c r="J75" i="7"/>
  <c r="J74" i="7"/>
  <c r="I74" i="7"/>
  <c r="I73" i="7"/>
  <c r="J72" i="7"/>
  <c r="I72" i="7"/>
  <c r="E71" i="7"/>
  <c r="F72" i="7"/>
  <c r="G72" i="7"/>
  <c r="C71" i="7"/>
  <c r="E72" i="7"/>
  <c r="F73" i="7"/>
  <c r="G73" i="7"/>
  <c r="D72" i="7"/>
  <c r="F71" i="7"/>
  <c r="G71" i="7"/>
  <c r="G75" i="7"/>
  <c r="D71" i="7"/>
  <c r="E73" i="7"/>
  <c r="F74" i="7"/>
  <c r="G74" i="7"/>
  <c r="L51" i="6"/>
  <c r="L80" i="6" s="1"/>
  <c r="L50" i="6"/>
  <c r="L79" i="6" s="1"/>
  <c r="L49" i="6"/>
  <c r="L78" i="6" s="1"/>
  <c r="L48" i="6"/>
  <c r="L77" i="6" s="1"/>
  <c r="L47" i="6"/>
  <c r="L76" i="6" s="1"/>
  <c r="L46" i="6"/>
  <c r="L75" i="6" s="1"/>
  <c r="L45" i="6"/>
  <c r="L74" i="6" s="1"/>
  <c r="K50" i="6"/>
  <c r="K79" i="6" s="1"/>
  <c r="K49" i="6"/>
  <c r="K78" i="6" s="1"/>
  <c r="K48" i="6"/>
  <c r="K77" i="6" s="1"/>
  <c r="K47" i="6"/>
  <c r="K76" i="6" s="1"/>
  <c r="K46" i="6"/>
  <c r="K75" i="6" s="1"/>
  <c r="K45" i="6"/>
  <c r="K74" i="6" s="1"/>
  <c r="J49" i="6"/>
  <c r="J48" i="6"/>
  <c r="J47" i="6"/>
  <c r="J46" i="6"/>
  <c r="J45" i="6"/>
  <c r="L44" i="6"/>
  <c r="L73" i="6" s="1"/>
  <c r="K44" i="6"/>
  <c r="K73" i="6" s="1"/>
  <c r="J44" i="6"/>
  <c r="I48" i="6"/>
  <c r="I47" i="6"/>
  <c r="I46" i="6"/>
  <c r="I45" i="6"/>
  <c r="I44" i="6"/>
  <c r="H47" i="6"/>
  <c r="H46" i="6"/>
  <c r="H45" i="6"/>
  <c r="H44" i="6"/>
  <c r="G46" i="6"/>
  <c r="G45" i="6"/>
  <c r="G44" i="6"/>
  <c r="L43" i="6"/>
  <c r="L72" i="6" s="1"/>
  <c r="K43" i="6"/>
  <c r="K72" i="6" s="1"/>
  <c r="J43" i="6"/>
  <c r="I43" i="6"/>
  <c r="H43" i="6"/>
  <c r="G43" i="6"/>
  <c r="F45" i="6"/>
  <c r="F44" i="6"/>
  <c r="F43" i="6"/>
  <c r="L42" i="6"/>
  <c r="K42" i="6"/>
  <c r="J42" i="6"/>
  <c r="I42" i="6"/>
  <c r="H42" i="6"/>
  <c r="G42" i="6"/>
  <c r="F42" i="6"/>
  <c r="E44" i="6"/>
  <c r="E43" i="6"/>
  <c r="E42" i="6"/>
  <c r="D43" i="6"/>
  <c r="D42" i="6"/>
  <c r="C42" i="6"/>
  <c r="C52" i="6" s="1"/>
  <c r="J22" i="6"/>
  <c r="J21" i="6"/>
  <c r="J20" i="6"/>
  <c r="J19" i="6"/>
  <c r="J18" i="6"/>
  <c r="J17" i="6"/>
  <c r="J16" i="6"/>
  <c r="I21" i="6"/>
  <c r="I20" i="6"/>
  <c r="I19" i="6"/>
  <c r="I18" i="6"/>
  <c r="I17" i="6"/>
  <c r="I16" i="6"/>
  <c r="J15" i="6"/>
  <c r="I15" i="6"/>
  <c r="H20" i="6"/>
  <c r="H19" i="6"/>
  <c r="H18" i="6"/>
  <c r="H17" i="6"/>
  <c r="H16" i="6"/>
  <c r="H15" i="6"/>
  <c r="G19" i="6"/>
  <c r="G18" i="6"/>
  <c r="G17" i="6"/>
  <c r="G16" i="6"/>
  <c r="G15" i="6"/>
  <c r="F18" i="6"/>
  <c r="F17" i="6"/>
  <c r="F16" i="6"/>
  <c r="F15" i="6"/>
  <c r="E17" i="6"/>
  <c r="E16" i="6"/>
  <c r="D16" i="6"/>
  <c r="E15" i="6"/>
  <c r="E23" i="6" s="1"/>
  <c r="D15" i="6"/>
  <c r="D23" i="6" s="1"/>
  <c r="C15" i="6"/>
  <c r="C23" i="6" s="1"/>
  <c r="F52" i="6" l="1"/>
  <c r="G52" i="6"/>
  <c r="G23" i="6"/>
  <c r="H52" i="6"/>
  <c r="I23" i="6"/>
  <c r="D52" i="6"/>
  <c r="I52" i="6"/>
  <c r="J52" i="6"/>
  <c r="H23" i="6"/>
  <c r="E52" i="6"/>
  <c r="K71" i="6"/>
  <c r="K52" i="6"/>
  <c r="F23" i="6"/>
  <c r="J71" i="6"/>
  <c r="J23" i="6"/>
  <c r="L71" i="6"/>
  <c r="L52" i="6"/>
  <c r="J73" i="6"/>
  <c r="J72" i="6"/>
  <c r="J76" i="6"/>
  <c r="J75" i="6"/>
  <c r="J77" i="6"/>
  <c r="J74" i="6"/>
  <c r="J78" i="6"/>
  <c r="I9" i="6"/>
  <c r="I77" i="6" s="1"/>
  <c r="I8" i="6"/>
  <c r="I76" i="6" s="1"/>
  <c r="I7" i="6"/>
  <c r="I75" i="6" s="1"/>
  <c r="I6" i="6"/>
  <c r="I74" i="6" s="1"/>
  <c r="I5" i="6"/>
  <c r="I73" i="6" s="1"/>
  <c r="I4" i="6"/>
  <c r="I72" i="6" s="1"/>
  <c r="I3" i="6"/>
  <c r="H8" i="6"/>
  <c r="H76" i="6" s="1"/>
  <c r="H7" i="6"/>
  <c r="H75" i="6" s="1"/>
  <c r="H6" i="6"/>
  <c r="H74" i="6" s="1"/>
  <c r="H5" i="6"/>
  <c r="H73" i="6" s="1"/>
  <c r="H4" i="6"/>
  <c r="H72" i="6" s="1"/>
  <c r="H3" i="6"/>
  <c r="G7" i="6"/>
  <c r="G75" i="6" s="1"/>
  <c r="G6" i="6"/>
  <c r="G74" i="6" s="1"/>
  <c r="G5" i="6"/>
  <c r="G73" i="6" s="1"/>
  <c r="G4" i="6"/>
  <c r="G72" i="6" s="1"/>
  <c r="G3" i="6"/>
  <c r="F6" i="6"/>
  <c r="F74" i="6" s="1"/>
  <c r="F5" i="6"/>
  <c r="F73" i="6" s="1"/>
  <c r="F4" i="6"/>
  <c r="F72" i="6" s="1"/>
  <c r="F3" i="6"/>
  <c r="E5" i="6"/>
  <c r="E73" i="6" s="1"/>
  <c r="E4" i="6"/>
  <c r="E72" i="6" s="1"/>
  <c r="E3" i="6"/>
  <c r="D4" i="6"/>
  <c r="D72" i="6" s="1"/>
  <c r="D3" i="6"/>
  <c r="C3" i="6"/>
  <c r="M63" i="5"/>
  <c r="M62" i="5"/>
  <c r="M61" i="5"/>
  <c r="M60" i="5"/>
  <c r="M59" i="5"/>
  <c r="M58" i="5"/>
  <c r="M57" i="5"/>
  <c r="M56" i="5"/>
  <c r="M55" i="5"/>
  <c r="M54" i="5"/>
  <c r="M53" i="5"/>
  <c r="L62" i="5"/>
  <c r="L61" i="5"/>
  <c r="L60" i="5"/>
  <c r="L59" i="5"/>
  <c r="L58" i="5"/>
  <c r="L57" i="5"/>
  <c r="L56" i="5"/>
  <c r="L55" i="5"/>
  <c r="L54" i="5"/>
  <c r="L53" i="5"/>
  <c r="K61" i="5"/>
  <c r="K60" i="5"/>
  <c r="K59" i="5"/>
  <c r="K58" i="5"/>
  <c r="K57" i="5"/>
  <c r="K56" i="5"/>
  <c r="K55" i="5"/>
  <c r="K54" i="5"/>
  <c r="K53" i="5"/>
  <c r="J60" i="5"/>
  <c r="J59" i="5"/>
  <c r="J58" i="5"/>
  <c r="J57" i="5"/>
  <c r="J56" i="5"/>
  <c r="J55" i="5"/>
  <c r="J54" i="5"/>
  <c r="J53" i="5"/>
  <c r="I59" i="5"/>
  <c r="I58" i="5"/>
  <c r="I57" i="5"/>
  <c r="I56" i="5"/>
  <c r="I55" i="5"/>
  <c r="I54" i="5"/>
  <c r="I53" i="5"/>
  <c r="H58" i="5"/>
  <c r="H57" i="5"/>
  <c r="H56" i="5"/>
  <c r="H55" i="5"/>
  <c r="H54" i="5"/>
  <c r="H53" i="5"/>
  <c r="H64" i="5" s="1"/>
  <c r="G57" i="5"/>
  <c r="G56" i="5"/>
  <c r="G55" i="5"/>
  <c r="G54" i="5"/>
  <c r="G53" i="5"/>
  <c r="F56" i="5"/>
  <c r="F55" i="5"/>
  <c r="F54" i="5"/>
  <c r="F53" i="5"/>
  <c r="E55" i="5"/>
  <c r="E54" i="5"/>
  <c r="E53" i="5"/>
  <c r="D54" i="5"/>
  <c r="D53" i="5"/>
  <c r="C53" i="5"/>
  <c r="C64" i="5" s="1"/>
  <c r="J46" i="5"/>
  <c r="J45" i="5"/>
  <c r="J44" i="5"/>
  <c r="J43" i="5"/>
  <c r="J42" i="5"/>
  <c r="J41" i="5"/>
  <c r="J40" i="5"/>
  <c r="J39" i="5"/>
  <c r="I45" i="5"/>
  <c r="I44" i="5"/>
  <c r="I43" i="5"/>
  <c r="I42" i="5"/>
  <c r="I41" i="5"/>
  <c r="I40" i="5"/>
  <c r="I26" i="5"/>
  <c r="I39" i="5"/>
  <c r="H44" i="5"/>
  <c r="H43" i="5"/>
  <c r="H42" i="5"/>
  <c r="H41" i="5"/>
  <c r="H40" i="5"/>
  <c r="H39" i="5"/>
  <c r="G43" i="5"/>
  <c r="G42" i="5"/>
  <c r="G41" i="5"/>
  <c r="G40" i="5"/>
  <c r="G39" i="5"/>
  <c r="F42" i="5"/>
  <c r="F41" i="5"/>
  <c r="F40" i="5"/>
  <c r="F39" i="5"/>
  <c r="E41" i="5"/>
  <c r="E40" i="5"/>
  <c r="E39" i="5"/>
  <c r="E49" i="5" s="1"/>
  <c r="K47" i="5"/>
  <c r="K46" i="5"/>
  <c r="K45" i="5"/>
  <c r="K44" i="5"/>
  <c r="K43" i="5"/>
  <c r="K42" i="5"/>
  <c r="K41" i="5"/>
  <c r="K40" i="5"/>
  <c r="K39" i="5"/>
  <c r="L48" i="5"/>
  <c r="L47" i="5"/>
  <c r="L46" i="5"/>
  <c r="L45" i="5"/>
  <c r="L44" i="5"/>
  <c r="L43" i="5"/>
  <c r="L42" i="5"/>
  <c r="L41" i="5"/>
  <c r="L40" i="5"/>
  <c r="L39" i="5"/>
  <c r="D40" i="5"/>
  <c r="D39" i="5"/>
  <c r="D49" i="5" s="1"/>
  <c r="C39" i="5"/>
  <c r="C49" i="5" s="1"/>
  <c r="K34" i="5"/>
  <c r="K33" i="5"/>
  <c r="K32" i="5"/>
  <c r="K31" i="5"/>
  <c r="K30" i="5"/>
  <c r="K29" i="5"/>
  <c r="K28" i="5"/>
  <c r="K27" i="5"/>
  <c r="K26" i="5"/>
  <c r="J33" i="5"/>
  <c r="J32" i="5"/>
  <c r="J31" i="5"/>
  <c r="J30" i="5"/>
  <c r="J29" i="5"/>
  <c r="J28" i="5"/>
  <c r="J27" i="5"/>
  <c r="J26" i="5"/>
  <c r="I32" i="5"/>
  <c r="I31" i="5"/>
  <c r="I30" i="5"/>
  <c r="I29" i="5"/>
  <c r="I28" i="5"/>
  <c r="I27" i="5"/>
  <c r="H31" i="5"/>
  <c r="H30" i="5"/>
  <c r="H29" i="5"/>
  <c r="H28" i="5"/>
  <c r="H27" i="5"/>
  <c r="H26" i="5"/>
  <c r="G30" i="5"/>
  <c r="G29" i="5"/>
  <c r="G28" i="5"/>
  <c r="G27" i="5"/>
  <c r="G26" i="5"/>
  <c r="G35" i="5" s="1"/>
  <c r="F29" i="5"/>
  <c r="F28" i="5"/>
  <c r="F27" i="5"/>
  <c r="F26" i="5"/>
  <c r="E28" i="5"/>
  <c r="E27" i="5"/>
  <c r="E26" i="5"/>
  <c r="E35" i="5" s="1"/>
  <c r="D27" i="5"/>
  <c r="D26" i="5"/>
  <c r="C26" i="5"/>
  <c r="C35" i="5" s="1"/>
  <c r="J21" i="5"/>
  <c r="J20" i="5"/>
  <c r="J19" i="5"/>
  <c r="J18" i="5"/>
  <c r="J17" i="5"/>
  <c r="J16" i="5"/>
  <c r="J15" i="5"/>
  <c r="J14" i="5"/>
  <c r="I20" i="5"/>
  <c r="I19" i="5"/>
  <c r="I18" i="5"/>
  <c r="I17" i="5"/>
  <c r="I16" i="5"/>
  <c r="I15" i="5"/>
  <c r="I14" i="5"/>
  <c r="H19" i="5"/>
  <c r="H18" i="5"/>
  <c r="H17" i="5"/>
  <c r="H16" i="5"/>
  <c r="H15" i="5"/>
  <c r="H14" i="5"/>
  <c r="H22" i="5" s="1"/>
  <c r="G18" i="5"/>
  <c r="G17" i="5"/>
  <c r="G16" i="5"/>
  <c r="G15" i="5"/>
  <c r="G14" i="5"/>
  <c r="F17" i="5"/>
  <c r="F16" i="5"/>
  <c r="F15" i="5"/>
  <c r="F14" i="5"/>
  <c r="F22" i="5" s="1"/>
  <c r="E16" i="5"/>
  <c r="E15" i="5"/>
  <c r="E14" i="5"/>
  <c r="E22" i="5" s="1"/>
  <c r="D15" i="5"/>
  <c r="D14" i="5"/>
  <c r="D22" i="5" s="1"/>
  <c r="C14" i="5"/>
  <c r="C22" i="5" s="1"/>
  <c r="F64" i="5" l="1"/>
  <c r="F49" i="5"/>
  <c r="E64" i="5"/>
  <c r="I49" i="5"/>
  <c r="J49" i="5"/>
  <c r="F71" i="6"/>
  <c r="F10" i="6"/>
  <c r="I35" i="5"/>
  <c r="D64" i="5"/>
  <c r="H71" i="6"/>
  <c r="H10" i="6"/>
  <c r="M64" i="5"/>
  <c r="G22" i="5"/>
  <c r="F35" i="5"/>
  <c r="H49" i="5"/>
  <c r="G64" i="5"/>
  <c r="C71" i="6"/>
  <c r="C10" i="6"/>
  <c r="J35" i="5"/>
  <c r="H35" i="5"/>
  <c r="L49" i="5"/>
  <c r="D71" i="6"/>
  <c r="D10" i="6"/>
  <c r="I71" i="6"/>
  <c r="I10" i="6"/>
  <c r="J22" i="5"/>
  <c r="J64" i="5"/>
  <c r="K64" i="5"/>
  <c r="G71" i="6"/>
  <c r="G10" i="6"/>
  <c r="K35" i="5"/>
  <c r="I22" i="5"/>
  <c r="D35" i="5"/>
  <c r="K49" i="5"/>
  <c r="G49" i="5"/>
  <c r="I64" i="5"/>
  <c r="L64" i="5"/>
  <c r="E71" i="6"/>
  <c r="E10" i="6"/>
  <c r="J74" i="5"/>
  <c r="K75" i="5"/>
  <c r="L71" i="5"/>
  <c r="L75" i="5"/>
  <c r="L68" i="5"/>
  <c r="L72" i="5"/>
  <c r="J70" i="5"/>
  <c r="K71" i="5"/>
  <c r="K68" i="5"/>
  <c r="K72" i="5"/>
  <c r="K76" i="5"/>
  <c r="L76" i="5"/>
  <c r="J69" i="5"/>
  <c r="J73" i="5"/>
  <c r="L70" i="5"/>
  <c r="L74" i="5"/>
  <c r="J71" i="5"/>
  <c r="J75" i="5"/>
  <c r="J68" i="5"/>
  <c r="J72" i="5"/>
  <c r="K69" i="5"/>
  <c r="K73" i="5"/>
  <c r="L69" i="5"/>
  <c r="L73" i="5"/>
  <c r="L77" i="5"/>
  <c r="K70" i="5"/>
  <c r="K74" i="5"/>
  <c r="I9" i="5"/>
  <c r="I74" i="5" s="1"/>
  <c r="I8" i="5"/>
  <c r="I73" i="5" s="1"/>
  <c r="I7" i="5"/>
  <c r="I72" i="5" s="1"/>
  <c r="I6" i="5"/>
  <c r="I71" i="5" s="1"/>
  <c r="I5" i="5"/>
  <c r="I70" i="5" s="1"/>
  <c r="I4" i="5"/>
  <c r="I69" i="5" s="1"/>
  <c r="I3" i="5"/>
  <c r="H8" i="5"/>
  <c r="H73" i="5" s="1"/>
  <c r="H7" i="5"/>
  <c r="H72" i="5" s="1"/>
  <c r="H6" i="5"/>
  <c r="H71" i="5" s="1"/>
  <c r="H5" i="5"/>
  <c r="H70" i="5" s="1"/>
  <c r="H4" i="5"/>
  <c r="H69" i="5" s="1"/>
  <c r="H3" i="5"/>
  <c r="G7" i="5"/>
  <c r="G72" i="5" s="1"/>
  <c r="G6" i="5"/>
  <c r="G71" i="5" s="1"/>
  <c r="G5" i="5"/>
  <c r="G70" i="5" s="1"/>
  <c r="G4" i="5"/>
  <c r="G69" i="5" s="1"/>
  <c r="G3" i="5"/>
  <c r="F6" i="5"/>
  <c r="F71" i="5" s="1"/>
  <c r="F5" i="5"/>
  <c r="F70" i="5" s="1"/>
  <c r="F4" i="5"/>
  <c r="F69" i="5" s="1"/>
  <c r="F3" i="5"/>
  <c r="E5" i="5"/>
  <c r="E70" i="5" s="1"/>
  <c r="E4" i="5"/>
  <c r="E69" i="5" s="1"/>
  <c r="E3" i="5"/>
  <c r="D4" i="5"/>
  <c r="D69" i="5" s="1"/>
  <c r="D3" i="5"/>
  <c r="C3" i="5"/>
  <c r="I68" i="5" l="1"/>
  <c r="I79" i="5" s="1"/>
  <c r="I10" i="5"/>
  <c r="E68" i="5"/>
  <c r="E79" i="5" s="1"/>
  <c r="E10" i="5"/>
  <c r="K79" i="5"/>
  <c r="F68" i="5"/>
  <c r="F79" i="5" s="1"/>
  <c r="F10" i="5"/>
  <c r="H68" i="5"/>
  <c r="H79" i="5" s="1"/>
  <c r="H10" i="5"/>
  <c r="J79" i="5"/>
  <c r="C68" i="5"/>
  <c r="C79" i="5" s="1"/>
  <c r="C10" i="5"/>
  <c r="D68" i="5"/>
  <c r="D79" i="5" s="1"/>
  <c r="D10" i="5"/>
  <c r="G68" i="5"/>
  <c r="G79" i="5" s="1"/>
  <c r="G10" i="5"/>
  <c r="L79" i="5"/>
</calcChain>
</file>

<file path=xl/sharedStrings.xml><?xml version="1.0" encoding="utf-8"?>
<sst xmlns="http://schemas.openxmlformats.org/spreadsheetml/2006/main" count="1738" uniqueCount="166">
  <si>
    <t>16/6/2014</t>
  </si>
  <si>
    <t>16/7/2014</t>
  </si>
  <si>
    <t>25/8/2014</t>
  </si>
  <si>
    <t>15/9/2014</t>
  </si>
  <si>
    <t>15/9/2914</t>
  </si>
  <si>
    <t>15/10/2014</t>
  </si>
  <si>
    <t>13/11/2014</t>
  </si>
  <si>
    <t>17/12/2014</t>
  </si>
  <si>
    <t>19/1/2015</t>
  </si>
  <si>
    <t>trat</t>
  </si>
  <si>
    <t>rep</t>
  </si>
  <si>
    <t>FC</t>
  </si>
  <si>
    <t>EC</t>
  </si>
  <si>
    <t>LC</t>
  </si>
  <si>
    <t>8, 9, 11</t>
  </si>
  <si>
    <t>18, 21, 24</t>
  </si>
  <si>
    <t>31, 33, 41</t>
  </si>
  <si>
    <t>4, 10, 15</t>
  </si>
  <si>
    <t>20, 25, 30</t>
  </si>
  <si>
    <t>35, 38, 40</t>
  </si>
  <si>
    <t>3, 5, 12</t>
  </si>
  <si>
    <t>34, 36, 44</t>
  </si>
  <si>
    <t>1, 2, 13</t>
  </si>
  <si>
    <t>16, 19, 28</t>
  </si>
  <si>
    <t>42, 43, 45</t>
  </si>
  <si>
    <t>6, 7, 14</t>
  </si>
  <si>
    <t>17, 26, 29</t>
  </si>
  <si>
    <t>32, 37, 39</t>
  </si>
  <si>
    <t>22, 23, 27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</si>
  <si>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</si>
  <si>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</si>
  <si>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</si>
  <si>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</si>
  <si>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</si>
  <si>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</si>
  <si>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</si>
  <si>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</si>
  <si>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</si>
  <si>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abr</t>
  </si>
  <si>
    <t>n=12</t>
  </si>
  <si>
    <t>n=9</t>
  </si>
  <si>
    <t>n=15</t>
  </si>
  <si>
    <t>n=6</t>
  </si>
  <si>
    <t>n=3</t>
  </si>
  <si>
    <t>SD</t>
  </si>
  <si>
    <t>Total 127</t>
  </si>
  <si>
    <t>Total 100</t>
  </si>
  <si>
    <t>Total 130</t>
  </si>
  <si>
    <t>Total 104</t>
  </si>
  <si>
    <t>Total 80</t>
  </si>
  <si>
    <t>Total 109</t>
  </si>
  <si>
    <t>Total 119</t>
  </si>
  <si>
    <t>Jul</t>
  </si>
  <si>
    <t>Sept</t>
  </si>
  <si>
    <t>Oct</t>
  </si>
  <si>
    <t>Nov</t>
  </si>
  <si>
    <t>Feb</t>
  </si>
  <si>
    <t>Mar</t>
  </si>
  <si>
    <t>mar</t>
  </si>
  <si>
    <t>Total 123</t>
  </si>
  <si>
    <t>sept</t>
  </si>
  <si>
    <t>Total 61</t>
  </si>
  <si>
    <t>Total 78</t>
  </si>
  <si>
    <t>sd</t>
  </si>
  <si>
    <t>Total 91</t>
  </si>
  <si>
    <t>Total 155</t>
  </si>
  <si>
    <t xml:space="preserve">Total 80 </t>
  </si>
  <si>
    <t>Total 103</t>
  </si>
  <si>
    <t>abril</t>
  </si>
  <si>
    <t>Log10</t>
  </si>
  <si>
    <t>Jun-sep</t>
  </si>
  <si>
    <t>oct ene</t>
  </si>
  <si>
    <t>feb-mar</t>
  </si>
  <si>
    <t>aug</t>
  </si>
  <si>
    <t>dec</t>
  </si>
  <si>
    <t>jan</t>
  </si>
  <si>
    <t>apr</t>
  </si>
  <si>
    <t>Aug</t>
  </si>
  <si>
    <t>Sep</t>
  </si>
  <si>
    <t>Dec</t>
  </si>
  <si>
    <t>Jan, 2015</t>
  </si>
  <si>
    <t>Jun, 2014</t>
  </si>
  <si>
    <t>Apr</t>
  </si>
  <si>
    <t>Jun</t>
  </si>
  <si>
    <t>Jan</t>
  </si>
  <si>
    <t>Half</t>
  </si>
  <si>
    <t>tiller</t>
  </si>
  <si>
    <t>Dead</t>
  </si>
  <si>
    <t>Date</t>
  </si>
  <si>
    <t>destructive sampling</t>
  </si>
  <si>
    <t>Sum</t>
  </si>
  <si>
    <t>Previous</t>
  </si>
  <si>
    <t>Days between measurements</t>
  </si>
  <si>
    <t>Plant 6</t>
  </si>
  <si>
    <t>Plant 7</t>
  </si>
  <si>
    <t>Plant 14</t>
  </si>
  <si>
    <t>Plant 9</t>
  </si>
  <si>
    <t>Plant 18</t>
  </si>
  <si>
    <t xml:space="preserve">Sep </t>
  </si>
  <si>
    <t xml:space="preserve">Oct </t>
  </si>
  <si>
    <t xml:space="preserve">Dec </t>
  </si>
  <si>
    <t xml:space="preserve">Jun </t>
  </si>
  <si>
    <t xml:space="preserve">Jul </t>
  </si>
  <si>
    <t>Plant 1</t>
  </si>
  <si>
    <t>Plant 27</t>
  </si>
  <si>
    <t>Plant 19</t>
  </si>
  <si>
    <t>Plant 16</t>
  </si>
  <si>
    <t>Plant 10</t>
  </si>
  <si>
    <t>Plant 2</t>
  </si>
  <si>
    <t>Plant 13</t>
  </si>
  <si>
    <t>Plant 3</t>
  </si>
  <si>
    <t>Plant 5</t>
  </si>
  <si>
    <t>Plant 12</t>
  </si>
  <si>
    <t>Plant 42</t>
  </si>
  <si>
    <t>Plant 4</t>
  </si>
  <si>
    <t>Plant 20</t>
  </si>
  <si>
    <t>Plant 30</t>
  </si>
  <si>
    <t>Plant 15</t>
  </si>
  <si>
    <t>Plant 8</t>
  </si>
  <si>
    <t>Plant 11</t>
  </si>
  <si>
    <t>Plant 33</t>
  </si>
  <si>
    <t>dead</t>
  </si>
  <si>
    <t>Sampling date</t>
  </si>
  <si>
    <t>Plant 36</t>
  </si>
  <si>
    <t>Plant 28</t>
  </si>
  <si>
    <t>Plant 17</t>
  </si>
  <si>
    <t>Plant 26</t>
  </si>
  <si>
    <t>Plant 29</t>
  </si>
  <si>
    <t>Plant 21</t>
  </si>
  <si>
    <t>Plant 24</t>
  </si>
  <si>
    <t>Plant 41</t>
  </si>
  <si>
    <t>Plant 25</t>
  </si>
  <si>
    <t>Plant 44</t>
  </si>
  <si>
    <t>Plant 22</t>
  </si>
  <si>
    <t>Plant 23</t>
  </si>
  <si>
    <t>Previous month</t>
  </si>
  <si>
    <t>Destructive sampling</t>
  </si>
  <si>
    <t xml:space="preserve">Aug </t>
  </si>
  <si>
    <t xml:space="preserve">Nov </t>
  </si>
  <si>
    <t>Samplin date</t>
  </si>
  <si>
    <t>Plant 31</t>
  </si>
  <si>
    <t>Measurenment date</t>
  </si>
  <si>
    <t>Plant 32</t>
  </si>
  <si>
    <t>Plant 37</t>
  </si>
  <si>
    <t>Plant 39</t>
  </si>
  <si>
    <t>Plant 34</t>
  </si>
  <si>
    <t>Plant 35</t>
  </si>
  <si>
    <t>Plant 38</t>
  </si>
  <si>
    <t>Plant 40</t>
  </si>
  <si>
    <t>Plant 45</t>
  </si>
  <si>
    <t>Days between sampling</t>
  </si>
  <si>
    <t>TAR r</t>
  </si>
  <si>
    <t>TDR r</t>
  </si>
  <si>
    <t>Destructive Sampling: origin of parent cohort</t>
  </si>
  <si>
    <t>Means</t>
  </si>
  <si>
    <t>Plants</t>
  </si>
  <si>
    <t>proportion</t>
  </si>
  <si>
    <t xml:space="preserve">Mar </t>
  </si>
  <si>
    <t>Jan-Mar</t>
  </si>
  <si>
    <t>Jun-Sep</t>
  </si>
  <si>
    <t>Oct-Jan</t>
  </si>
  <si>
    <t xml:space="preserve">AA Origen of cohortes on 14-4-15 </t>
  </si>
  <si>
    <t>Month</t>
  </si>
  <si>
    <t>Treatment</t>
  </si>
  <si>
    <t>Rep</t>
  </si>
  <si>
    <t>Tillers/pot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</si>
</sst>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/yy;@"/>
  </numFmts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FF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4" fontId="0" fillId="0" borderId="0" xfId="0" applyNumberFormat="1"/>
    <xf numFmtId="0" fontId="0" fillId="2" borderId="0" xfId="0" applyFill="1"/>
    <xf numFmtId="164" fontId="0" fillId="0" borderId="0" xfId="0" applyNumberFormat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1" fillId="3" borderId="0" xfId="0" applyFont="1" applyFill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6" borderId="0" xfId="0" applyFont="1" applyFill="1"/>
    <xf numFmtId="14" fontId="0" fillId="6" borderId="0" xfId="0" applyNumberFormat="1" applyFill="1"/>
    <xf numFmtId="0" fontId="0" fillId="7" borderId="0" xfId="0" applyFill="1"/>
    <xf numFmtId="14" fontId="0" fillId="3" borderId="0" xfId="0" applyNumberFormat="1" applyFill="1"/>
    <xf numFmtId="0" fontId="0" fillId="8" borderId="0" xfId="0" applyFill="1"/>
    <xf numFmtId="0" fontId="0" fillId="9" borderId="0" xfId="0" applyFont="1" applyFill="1"/>
    <xf numFmtId="0" fontId="0" fillId="10" borderId="0" xfId="0" applyFill="1"/>
    <xf numFmtId="0" fontId="1" fillId="10" borderId="0" xfId="0" applyFont="1" applyFill="1"/>
    <xf numFmtId="0" fontId="0" fillId="11" borderId="0" xfId="0" applyFill="1"/>
    <xf numFmtId="0" fontId="1" fillId="11" borderId="0" xfId="0" applyFont="1" applyFill="1"/>
    <xf numFmtId="0" fontId="0" fillId="0" borderId="0" xfId="0" applyFill="1"/>
    <xf numFmtId="0" fontId="0" fillId="12" borderId="0" xfId="0" applyFill="1"/>
    <xf numFmtId="0" fontId="3" fillId="12" borderId="0" xfId="0" applyFont="1" applyFill="1"/>
    <xf numFmtId="0" fontId="2" fillId="12" borderId="0" xfId="0" applyFont="1" applyFill="1"/>
    <xf numFmtId="165" fontId="0" fillId="0" borderId="0" xfId="0" applyNumberFormat="1"/>
    <xf numFmtId="0" fontId="0" fillId="13" borderId="0" xfId="0" applyFill="1"/>
    <xf numFmtId="0" fontId="0" fillId="0" borderId="0" xfId="0" applyAlignment="1">
      <alignment horizontal="center"/>
    </xf>
    <xf numFmtId="0" fontId="5" fillId="6" borderId="0" xfId="0" applyFont="1" applyFill="1"/>
    <xf numFmtId="0" fontId="5" fillId="0" borderId="0" xfId="0" applyFont="1"/>
    <xf numFmtId="0" fontId="0" fillId="6" borderId="0" xfId="0" applyFont="1" applyFill="1"/>
    <xf numFmtId="0" fontId="0" fillId="0" borderId="0" xfId="0" applyFont="1"/>
    <xf numFmtId="0" fontId="0" fillId="5" borderId="0" xfId="0" applyFont="1" applyFill="1"/>
    <xf numFmtId="0" fontId="0" fillId="13" borderId="0" xfId="0" applyFont="1" applyFill="1"/>
    <xf numFmtId="0" fontId="0" fillId="3" borderId="0" xfId="0" applyFont="1" applyFill="1"/>
    <xf numFmtId="0" fontId="0" fillId="7" borderId="0" xfId="0" applyFont="1" applyFill="1"/>
    <xf numFmtId="0" fontId="0" fillId="2" borderId="0" xfId="0" applyFont="1" applyFill="1"/>
    <xf numFmtId="0" fontId="4" fillId="2" borderId="0" xfId="0" applyFont="1" applyFill="1"/>
    <xf numFmtId="164" fontId="5" fillId="0" borderId="0" xfId="0" applyNumberFormat="1" applyFont="1"/>
    <xf numFmtId="164" fontId="0" fillId="0" borderId="0" xfId="0" applyNumberFormat="1" applyFont="1" applyFill="1"/>
    <xf numFmtId="164" fontId="0" fillId="0" borderId="0" xfId="0" applyNumberFormat="1" applyFont="1"/>
    <xf numFmtId="14" fontId="0" fillId="6" borderId="0" xfId="0" applyNumberFormat="1" applyFont="1" applyFill="1"/>
    <xf numFmtId="0" fontId="4" fillId="6" borderId="0" xfId="0" applyFont="1" applyFill="1"/>
    <xf numFmtId="0" fontId="5" fillId="10" borderId="0" xfId="0" applyFont="1" applyFill="1"/>
    <xf numFmtId="0" fontId="6" fillId="3" borderId="0" xfId="0" applyFont="1" applyFill="1"/>
    <xf numFmtId="0" fontId="6" fillId="9" borderId="0" xfId="0" applyFont="1" applyFill="1"/>
    <xf numFmtId="0" fontId="6" fillId="4" borderId="0" xfId="0" applyFont="1" applyFill="1"/>
    <xf numFmtId="0" fontId="6" fillId="6" borderId="0" xfId="0" applyFont="1" applyFill="1"/>
    <xf numFmtId="0" fontId="6" fillId="10" borderId="0" xfId="0" applyFont="1" applyFill="1"/>
    <xf numFmtId="0" fontId="0" fillId="4" borderId="0" xfId="0" applyFont="1" applyFill="1"/>
    <xf numFmtId="0" fontId="0" fillId="10" borderId="0" xfId="0" applyFont="1" applyFill="1"/>
    <xf numFmtId="14" fontId="0" fillId="3" borderId="0" xfId="0" applyNumberFormat="1" applyFont="1" applyFill="1"/>
    <xf numFmtId="0" fontId="0" fillId="4" borderId="0" xfId="0" quotePrefix="1" applyFont="1" applyFill="1"/>
    <xf numFmtId="0" fontId="5" fillId="12" borderId="0" xfId="0" applyFont="1" applyFill="1"/>
    <xf numFmtId="0" fontId="0" fillId="12" borderId="0" xfId="0" applyFont="1" applyFill="1"/>
    <xf numFmtId="0" fontId="0" fillId="8" borderId="0" xfId="0" applyFont="1" applyFill="1"/>
    <xf numFmtId="0" fontId="0" fillId="11" borderId="0" xfId="0" applyFont="1" applyFill="1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 applyFill="1"/>
    <xf numFmtId="1" fontId="0" fillId="0" borderId="0" xfId="0" applyNumberFormat="1"/>
    <xf numFmtId="0" fontId="4" fillId="3" borderId="0" xfId="0" applyFont="1" applyFill="1"/>
    <xf numFmtId="164" fontId="5" fillId="0" borderId="0" xfId="0" applyNumberFormat="1" applyFont="1" applyFill="1"/>
    <xf numFmtId="0" fontId="4" fillId="5" borderId="0" xfId="0" applyFont="1" applyFill="1"/>
    <xf numFmtId="165" fontId="0" fillId="0" borderId="0" xfId="0" applyNumberFormat="1" applyFont="1"/>
    <xf numFmtId="164" fontId="0" fillId="0" borderId="0" xfId="0" applyNumberFormat="1" applyAlignment="1">
      <alignment horizontal="center"/>
    </xf>
    <xf numFmtId="0" fontId="5" fillId="8" borderId="0" xfId="0" applyFont="1" applyFill="1"/>
    <xf numFmtId="0" fontId="1" fillId="12" borderId="0" xfId="0" applyFont="1" applyFill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14" borderId="0" xfId="0" applyFont="1" applyFill="1"/>
    <xf numFmtId="0" fontId="0" fillId="14" borderId="0" xfId="0" applyFont="1" applyFill="1"/>
    <xf numFmtId="0" fontId="3" fillId="6" borderId="0" xfId="0" applyFont="1" applyFill="1"/>
    <xf numFmtId="0" fontId="3" fillId="2" borderId="0" xfId="0" applyFont="1" applyFill="1"/>
    <xf numFmtId="0" fontId="7" fillId="3" borderId="0" xfId="0" applyFont="1" applyFill="1"/>
    <xf numFmtId="0" fontId="7" fillId="9" borderId="0" xfId="0" applyFont="1" applyFill="1"/>
    <xf numFmtId="0" fontId="8" fillId="14" borderId="0" xfId="0" applyFont="1" applyFill="1" applyAlignment="1">
      <alignment horizontal="center"/>
    </xf>
    <xf numFmtId="0" fontId="8" fillId="14" borderId="0" xfId="0" applyFont="1" applyFill="1"/>
    <xf numFmtId="0" fontId="5" fillId="3" borderId="0" xfId="0" applyFont="1" applyFill="1"/>
    <xf numFmtId="0" fontId="5" fillId="7" borderId="0" xfId="0" applyFont="1" applyFill="1"/>
    <xf numFmtId="0" fontId="5" fillId="9" borderId="0" xfId="0" applyFont="1" applyFill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2" fontId="0" fillId="2" borderId="0" xfId="0" applyNumberFormat="1" applyFill="1"/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center"/>
    </xf>
    <xf numFmtId="14" fontId="0" fillId="0" borderId="0" xfId="0" applyNumberFormat="1" applyFont="1" applyFill="1"/>
    <xf numFmtId="14" fontId="0" fillId="0" borderId="0" xfId="0" applyNumberFormat="1" applyFill="1"/>
    <xf numFmtId="0" fontId="3" fillId="0" borderId="0" xfId="0" applyFont="1" applyFill="1"/>
    <xf numFmtId="0" fontId="6" fillId="0" borderId="0" xfId="0" applyFont="1" applyFill="1"/>
    <xf numFmtId="0" fontId="0" fillId="2" borderId="0" xfId="0" applyFill="1" applyAlignment="1">
      <alignment horizontal="right"/>
    </xf>
    <xf numFmtId="0" fontId="0" fillId="15" borderId="0" xfId="0" applyFill="1"/>
    <xf numFmtId="0" fontId="0" fillId="16" borderId="0" xfId="0" applyFill="1"/>
    <xf numFmtId="0" fontId="3" fillId="4" borderId="0" xfId="0" applyFont="1" applyFill="1"/>
    <xf numFmtId="0" fontId="1" fillId="12" borderId="0" xfId="0" applyFont="1" applyFill="1"/>
    <xf numFmtId="0" fontId="1" fillId="15" borderId="0" xfId="0" applyFont="1" applyFill="1"/>
    <xf numFmtId="0" fontId="1" fillId="9" borderId="0" xfId="0" applyFont="1" applyFill="1"/>
    <xf numFmtId="0" fontId="0" fillId="9" borderId="0" xfId="0" applyFill="1"/>
    <xf numFmtId="0" fontId="3" fillId="10" borderId="0" xfId="0" applyFont="1" applyFill="1"/>
    <xf numFmtId="0" fontId="3" fillId="8" borderId="0" xfId="0" applyFont="1" applyFill="1"/>
    <xf numFmtId="0" fontId="1" fillId="8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99CC"/>
      <color rgb="FFCC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FC Survival Diagram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'Survival FC'!$B$68</c:f>
              <c:strCache>
                <c:ptCount val="1"/>
                <c:pt idx="0">
                  <c:v>Jun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'Survival FC'!$C$67:$M$67</c:f>
              <c:numCache>
                <c:formatCode>d/m/yy;@</c:formatCode>
                <c:ptCount val="11"/>
                <c:pt idx="0">
                  <c:v>41806</c:v>
                </c:pt>
                <c:pt idx="1">
                  <c:v>41836</c:v>
                </c:pt>
                <c:pt idx="2">
                  <c:v>41876</c:v>
                </c:pt>
                <c:pt idx="3">
                  <c:v>41897</c:v>
                </c:pt>
                <c:pt idx="4">
                  <c:v>41927</c:v>
                </c:pt>
                <c:pt idx="5">
                  <c:v>41956</c:v>
                </c:pt>
                <c:pt idx="6">
                  <c:v>41990</c:v>
                </c:pt>
                <c:pt idx="7">
                  <c:v>42023</c:v>
                </c:pt>
                <c:pt idx="8">
                  <c:v>42054</c:v>
                </c:pt>
                <c:pt idx="9">
                  <c:v>42080</c:v>
                </c:pt>
                <c:pt idx="10">
                  <c:v>42108</c:v>
                </c:pt>
              </c:numCache>
            </c:numRef>
          </c:cat>
          <c:val>
            <c:numRef>
              <c:f>'Survival FC'!$C$68:$M$68</c:f>
              <c:numCache>
                <c:formatCode>0.0</c:formatCode>
                <c:ptCount val="11"/>
                <c:pt idx="0">
                  <c:v>3.8666666666666663</c:v>
                </c:pt>
                <c:pt idx="1">
                  <c:v>3.8666666666666663</c:v>
                </c:pt>
                <c:pt idx="2">
                  <c:v>3.8666666666666663</c:v>
                </c:pt>
                <c:pt idx="3">
                  <c:v>3.8666666666666663</c:v>
                </c:pt>
                <c:pt idx="4">
                  <c:v>3.7333333333333329</c:v>
                </c:pt>
                <c:pt idx="5">
                  <c:v>2.8666666666666667</c:v>
                </c:pt>
                <c:pt idx="6">
                  <c:v>1.5333333333333334</c:v>
                </c:pt>
                <c:pt idx="7">
                  <c:v>0.75</c:v>
                </c:pt>
                <c:pt idx="8">
                  <c:v>0.22222222222222221</c:v>
                </c:pt>
                <c:pt idx="9">
                  <c:v>0.16666666666666666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2-4CA5-A1F5-3E10048EDC40}"/>
            </c:ext>
          </c:extLst>
        </c:ser>
        <c:ser>
          <c:idx val="1"/>
          <c:order val="1"/>
          <c:tx>
            <c:strRef>
              <c:f>'Survival FC'!$B$69</c:f>
              <c:strCache>
                <c:ptCount val="1"/>
                <c:pt idx="0">
                  <c:v>Jul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'Survival FC'!$C$67:$M$67</c:f>
              <c:numCache>
                <c:formatCode>d/m/yy;@</c:formatCode>
                <c:ptCount val="11"/>
                <c:pt idx="0">
                  <c:v>41806</c:v>
                </c:pt>
                <c:pt idx="1">
                  <c:v>41836</c:v>
                </c:pt>
                <c:pt idx="2">
                  <c:v>41876</c:v>
                </c:pt>
                <c:pt idx="3">
                  <c:v>41897</c:v>
                </c:pt>
                <c:pt idx="4">
                  <c:v>41927</c:v>
                </c:pt>
                <c:pt idx="5">
                  <c:v>41956</c:v>
                </c:pt>
                <c:pt idx="6">
                  <c:v>41990</c:v>
                </c:pt>
                <c:pt idx="7">
                  <c:v>42023</c:v>
                </c:pt>
                <c:pt idx="8">
                  <c:v>42054</c:v>
                </c:pt>
                <c:pt idx="9">
                  <c:v>42080</c:v>
                </c:pt>
                <c:pt idx="10">
                  <c:v>42108</c:v>
                </c:pt>
              </c:numCache>
            </c:numRef>
          </c:cat>
          <c:val>
            <c:numRef>
              <c:f>'Survival FC'!$C$69:$M$69</c:f>
              <c:numCache>
                <c:formatCode>0.0</c:formatCode>
                <c:ptCount val="11"/>
                <c:pt idx="1">
                  <c:v>6.8</c:v>
                </c:pt>
                <c:pt idx="2">
                  <c:v>6.8</c:v>
                </c:pt>
                <c:pt idx="3">
                  <c:v>6.8</c:v>
                </c:pt>
                <c:pt idx="4">
                  <c:v>6.4666666666666659</c:v>
                </c:pt>
                <c:pt idx="5">
                  <c:v>5.5333333333333332</c:v>
                </c:pt>
                <c:pt idx="6">
                  <c:v>4.6666666666666661</c:v>
                </c:pt>
                <c:pt idx="7">
                  <c:v>4.083333333333333</c:v>
                </c:pt>
                <c:pt idx="8">
                  <c:v>4.2222222222222223</c:v>
                </c:pt>
                <c:pt idx="9">
                  <c:v>3.5</c:v>
                </c:pt>
                <c:pt idx="10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72-4CA5-A1F5-3E10048EDC40}"/>
            </c:ext>
          </c:extLst>
        </c:ser>
        <c:ser>
          <c:idx val="2"/>
          <c:order val="2"/>
          <c:tx>
            <c:strRef>
              <c:f>'Survival FC'!$B$70</c:f>
              <c:strCache>
                <c:ptCount val="1"/>
                <c:pt idx="0">
                  <c:v>Aug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'Survival FC'!$C$67:$M$67</c:f>
              <c:numCache>
                <c:formatCode>d/m/yy;@</c:formatCode>
                <c:ptCount val="11"/>
                <c:pt idx="0">
                  <c:v>41806</c:v>
                </c:pt>
                <c:pt idx="1">
                  <c:v>41836</c:v>
                </c:pt>
                <c:pt idx="2">
                  <c:v>41876</c:v>
                </c:pt>
                <c:pt idx="3">
                  <c:v>41897</c:v>
                </c:pt>
                <c:pt idx="4">
                  <c:v>41927</c:v>
                </c:pt>
                <c:pt idx="5">
                  <c:v>41956</c:v>
                </c:pt>
                <c:pt idx="6">
                  <c:v>41990</c:v>
                </c:pt>
                <c:pt idx="7">
                  <c:v>42023</c:v>
                </c:pt>
                <c:pt idx="8">
                  <c:v>42054</c:v>
                </c:pt>
                <c:pt idx="9">
                  <c:v>42080</c:v>
                </c:pt>
                <c:pt idx="10">
                  <c:v>42108</c:v>
                </c:pt>
              </c:numCache>
            </c:numRef>
          </c:cat>
          <c:val>
            <c:numRef>
              <c:f>'Survival FC'!$C$70:$M$70</c:f>
              <c:numCache>
                <c:formatCode>General</c:formatCode>
                <c:ptCount val="11"/>
                <c:pt idx="2" formatCode="0.0">
                  <c:v>28.8</c:v>
                </c:pt>
                <c:pt idx="3" formatCode="0.0">
                  <c:v>28.666666666666664</c:v>
                </c:pt>
                <c:pt idx="4" formatCode="0.0">
                  <c:v>26.533333333333339</c:v>
                </c:pt>
                <c:pt idx="5" formatCode="0.0">
                  <c:v>20.6</c:v>
                </c:pt>
                <c:pt idx="6" formatCode="0.0">
                  <c:v>17.133333333333333</c:v>
                </c:pt>
                <c:pt idx="7" formatCode="0.0">
                  <c:v>14.25</c:v>
                </c:pt>
                <c:pt idx="8" formatCode="0.0">
                  <c:v>12</c:v>
                </c:pt>
                <c:pt idx="9" formatCode="0.0">
                  <c:v>10.5</c:v>
                </c:pt>
                <c:pt idx="10" formatCode="0.0">
                  <c:v>2.6666666666666665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72-4CA5-A1F5-3E10048EDC40}"/>
            </c:ext>
          </c:extLst>
        </c:ser>
        <c:ser>
          <c:idx val="3"/>
          <c:order val="3"/>
          <c:tx>
            <c:strRef>
              <c:f>'Survival FC'!$B$71</c:f>
              <c:strCache>
                <c:ptCount val="1"/>
                <c:pt idx="0">
                  <c:v>Sep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'Survival FC'!$C$67:$M$67</c:f>
              <c:numCache>
                <c:formatCode>d/m/yy;@</c:formatCode>
                <c:ptCount val="11"/>
                <c:pt idx="0">
                  <c:v>41806</c:v>
                </c:pt>
                <c:pt idx="1">
                  <c:v>41836</c:v>
                </c:pt>
                <c:pt idx="2">
                  <c:v>41876</c:v>
                </c:pt>
                <c:pt idx="3">
                  <c:v>41897</c:v>
                </c:pt>
                <c:pt idx="4">
                  <c:v>41927</c:v>
                </c:pt>
                <c:pt idx="5">
                  <c:v>41956</c:v>
                </c:pt>
                <c:pt idx="6">
                  <c:v>41990</c:v>
                </c:pt>
                <c:pt idx="7">
                  <c:v>42023</c:v>
                </c:pt>
                <c:pt idx="8">
                  <c:v>42054</c:v>
                </c:pt>
                <c:pt idx="9">
                  <c:v>42080</c:v>
                </c:pt>
                <c:pt idx="10">
                  <c:v>42108</c:v>
                </c:pt>
              </c:numCache>
            </c:numRef>
          </c:cat>
          <c:val>
            <c:numRef>
              <c:f>'Survival FC'!$C$71:$M$71</c:f>
              <c:numCache>
                <c:formatCode>General</c:formatCode>
                <c:ptCount val="11"/>
                <c:pt idx="3" formatCode="0.0">
                  <c:v>8.9333333333333336</c:v>
                </c:pt>
                <c:pt idx="4" formatCode="0.0">
                  <c:v>8.6666666666666661</c:v>
                </c:pt>
                <c:pt idx="5" formatCode="0.0">
                  <c:v>7.1333333333333329</c:v>
                </c:pt>
                <c:pt idx="6" formatCode="0.0">
                  <c:v>5.4666666666666668</c:v>
                </c:pt>
                <c:pt idx="7" formatCode="0.0">
                  <c:v>5.75</c:v>
                </c:pt>
                <c:pt idx="8" formatCode="0.0">
                  <c:v>6</c:v>
                </c:pt>
                <c:pt idx="9" formatCode="0.0">
                  <c:v>5.166666666666667</c:v>
                </c:pt>
                <c:pt idx="10" formatCode="0.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72-4CA5-A1F5-3E10048EDC40}"/>
            </c:ext>
          </c:extLst>
        </c:ser>
        <c:ser>
          <c:idx val="4"/>
          <c:order val="4"/>
          <c:tx>
            <c:strRef>
              <c:f>'Survival FC'!$B$72</c:f>
              <c:strCache>
                <c:ptCount val="1"/>
                <c:pt idx="0">
                  <c:v>Oct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'Survival FC'!$C$67:$M$67</c:f>
              <c:numCache>
                <c:formatCode>d/m/yy;@</c:formatCode>
                <c:ptCount val="11"/>
                <c:pt idx="0">
                  <c:v>41806</c:v>
                </c:pt>
                <c:pt idx="1">
                  <c:v>41836</c:v>
                </c:pt>
                <c:pt idx="2">
                  <c:v>41876</c:v>
                </c:pt>
                <c:pt idx="3">
                  <c:v>41897</c:v>
                </c:pt>
                <c:pt idx="4">
                  <c:v>41927</c:v>
                </c:pt>
                <c:pt idx="5">
                  <c:v>41956</c:v>
                </c:pt>
                <c:pt idx="6">
                  <c:v>41990</c:v>
                </c:pt>
                <c:pt idx="7">
                  <c:v>42023</c:v>
                </c:pt>
                <c:pt idx="8">
                  <c:v>42054</c:v>
                </c:pt>
                <c:pt idx="9">
                  <c:v>42080</c:v>
                </c:pt>
                <c:pt idx="10">
                  <c:v>42108</c:v>
                </c:pt>
              </c:numCache>
            </c:numRef>
          </c:cat>
          <c:val>
            <c:numRef>
              <c:f>'Survival FC'!$C$72:$M$72</c:f>
              <c:numCache>
                <c:formatCode>General</c:formatCode>
                <c:ptCount val="11"/>
                <c:pt idx="4" formatCode="0.0">
                  <c:v>9.8000000000000007</c:v>
                </c:pt>
                <c:pt idx="5" formatCode="0.0">
                  <c:v>9</c:v>
                </c:pt>
                <c:pt idx="6" formatCode="0.0">
                  <c:v>7.3333333333333339</c:v>
                </c:pt>
                <c:pt idx="7" formatCode="0.0">
                  <c:v>6.583333333333333</c:v>
                </c:pt>
                <c:pt idx="8" formatCode="0.0">
                  <c:v>6.1111111111111107</c:v>
                </c:pt>
                <c:pt idx="9" formatCode="0.0">
                  <c:v>4.1666666666666661</c:v>
                </c:pt>
                <c:pt idx="10" formatCode="0.0">
                  <c:v>3.3333333333333335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72-4CA5-A1F5-3E10048EDC40}"/>
            </c:ext>
          </c:extLst>
        </c:ser>
        <c:ser>
          <c:idx val="5"/>
          <c:order val="5"/>
          <c:tx>
            <c:strRef>
              <c:f>'Survival FC'!$B$73</c:f>
              <c:strCache>
                <c:ptCount val="1"/>
                <c:pt idx="0">
                  <c:v>Nov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'Survival FC'!$C$67:$M$67</c:f>
              <c:numCache>
                <c:formatCode>d/m/yy;@</c:formatCode>
                <c:ptCount val="11"/>
                <c:pt idx="0">
                  <c:v>41806</c:v>
                </c:pt>
                <c:pt idx="1">
                  <c:v>41836</c:v>
                </c:pt>
                <c:pt idx="2">
                  <c:v>41876</c:v>
                </c:pt>
                <c:pt idx="3">
                  <c:v>41897</c:v>
                </c:pt>
                <c:pt idx="4">
                  <c:v>41927</c:v>
                </c:pt>
                <c:pt idx="5">
                  <c:v>41956</c:v>
                </c:pt>
                <c:pt idx="6">
                  <c:v>41990</c:v>
                </c:pt>
                <c:pt idx="7">
                  <c:v>42023</c:v>
                </c:pt>
                <c:pt idx="8">
                  <c:v>42054</c:v>
                </c:pt>
                <c:pt idx="9">
                  <c:v>42080</c:v>
                </c:pt>
                <c:pt idx="10">
                  <c:v>42108</c:v>
                </c:pt>
              </c:numCache>
            </c:numRef>
          </c:cat>
          <c:val>
            <c:numRef>
              <c:f>'Survival FC'!$C$73:$M$73</c:f>
              <c:numCache>
                <c:formatCode>General</c:formatCode>
                <c:ptCount val="11"/>
                <c:pt idx="5" formatCode="0.0">
                  <c:v>8.1333333333333329</c:v>
                </c:pt>
                <c:pt idx="6" formatCode="0.0">
                  <c:v>5.4</c:v>
                </c:pt>
                <c:pt idx="7" formatCode="0.0">
                  <c:v>5.166666666666667</c:v>
                </c:pt>
                <c:pt idx="8" formatCode="0.0">
                  <c:v>4.7777777777777777</c:v>
                </c:pt>
                <c:pt idx="9" formatCode="0.0">
                  <c:v>4.5</c:v>
                </c:pt>
                <c:pt idx="10" formatCode="0.0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72-4CA5-A1F5-3E10048EDC40}"/>
            </c:ext>
          </c:extLst>
        </c:ser>
        <c:ser>
          <c:idx val="6"/>
          <c:order val="6"/>
          <c:tx>
            <c:strRef>
              <c:f>'Survival FC'!$B$74</c:f>
              <c:strCache>
                <c:ptCount val="1"/>
                <c:pt idx="0">
                  <c:v>Dec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'Survival FC'!$C$67:$M$67</c:f>
              <c:numCache>
                <c:formatCode>d/m/yy;@</c:formatCode>
                <c:ptCount val="11"/>
                <c:pt idx="0">
                  <c:v>41806</c:v>
                </c:pt>
                <c:pt idx="1">
                  <c:v>41836</c:v>
                </c:pt>
                <c:pt idx="2">
                  <c:v>41876</c:v>
                </c:pt>
                <c:pt idx="3">
                  <c:v>41897</c:v>
                </c:pt>
                <c:pt idx="4">
                  <c:v>41927</c:v>
                </c:pt>
                <c:pt idx="5">
                  <c:v>41956</c:v>
                </c:pt>
                <c:pt idx="6">
                  <c:v>41990</c:v>
                </c:pt>
                <c:pt idx="7">
                  <c:v>42023</c:v>
                </c:pt>
                <c:pt idx="8">
                  <c:v>42054</c:v>
                </c:pt>
                <c:pt idx="9">
                  <c:v>42080</c:v>
                </c:pt>
                <c:pt idx="10">
                  <c:v>42108</c:v>
                </c:pt>
              </c:numCache>
            </c:numRef>
          </c:cat>
          <c:val>
            <c:numRef>
              <c:f>'Survival FC'!$C$74:$M$74</c:f>
              <c:numCache>
                <c:formatCode>General</c:formatCode>
                <c:ptCount val="11"/>
                <c:pt idx="6" formatCode="0.0">
                  <c:v>2.8666666666666667</c:v>
                </c:pt>
                <c:pt idx="7" formatCode="0.0">
                  <c:v>2.666666666666667</c:v>
                </c:pt>
                <c:pt idx="8" formatCode="0.0">
                  <c:v>2.3333333333333335</c:v>
                </c:pt>
                <c:pt idx="9" formatCode="0.0">
                  <c:v>1.8333333333333335</c:v>
                </c:pt>
                <c:pt idx="10" formatCode="0.0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72-4CA5-A1F5-3E10048EDC40}"/>
            </c:ext>
          </c:extLst>
        </c:ser>
        <c:ser>
          <c:idx val="7"/>
          <c:order val="7"/>
          <c:tx>
            <c:strRef>
              <c:f>'Survival FC'!$B$75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'Survival FC'!$C$67:$M$67</c:f>
              <c:numCache>
                <c:formatCode>d/m/yy;@</c:formatCode>
                <c:ptCount val="11"/>
                <c:pt idx="0">
                  <c:v>41806</c:v>
                </c:pt>
                <c:pt idx="1">
                  <c:v>41836</c:v>
                </c:pt>
                <c:pt idx="2">
                  <c:v>41876</c:v>
                </c:pt>
                <c:pt idx="3">
                  <c:v>41897</c:v>
                </c:pt>
                <c:pt idx="4">
                  <c:v>41927</c:v>
                </c:pt>
                <c:pt idx="5">
                  <c:v>41956</c:v>
                </c:pt>
                <c:pt idx="6">
                  <c:v>41990</c:v>
                </c:pt>
                <c:pt idx="7">
                  <c:v>42023</c:v>
                </c:pt>
                <c:pt idx="8">
                  <c:v>42054</c:v>
                </c:pt>
                <c:pt idx="9">
                  <c:v>42080</c:v>
                </c:pt>
                <c:pt idx="10">
                  <c:v>42108</c:v>
                </c:pt>
              </c:numCache>
            </c:numRef>
          </c:cat>
          <c:val>
            <c:numRef>
              <c:f>'Survival FC'!$C$75:$M$75</c:f>
              <c:numCache>
                <c:formatCode>General</c:formatCode>
                <c:ptCount val="11"/>
                <c:pt idx="7" formatCode="0.0">
                  <c:v>5.5</c:v>
                </c:pt>
                <c:pt idx="8" formatCode="0.0">
                  <c:v>4.666666666666667</c:v>
                </c:pt>
                <c:pt idx="9" formatCode="0.0">
                  <c:v>4.1666666666666661</c:v>
                </c:pt>
                <c:pt idx="10" formatCode="0.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72-4CA5-A1F5-3E10048EDC40}"/>
            </c:ext>
          </c:extLst>
        </c:ser>
        <c:ser>
          <c:idx val="8"/>
          <c:order val="8"/>
          <c:tx>
            <c:strRef>
              <c:f>'Survival FC'!$B$76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'Survival FC'!$C$67:$M$67</c:f>
              <c:numCache>
                <c:formatCode>d/m/yy;@</c:formatCode>
                <c:ptCount val="11"/>
                <c:pt idx="0">
                  <c:v>41806</c:v>
                </c:pt>
                <c:pt idx="1">
                  <c:v>41836</c:v>
                </c:pt>
                <c:pt idx="2">
                  <c:v>41876</c:v>
                </c:pt>
                <c:pt idx="3">
                  <c:v>41897</c:v>
                </c:pt>
                <c:pt idx="4">
                  <c:v>41927</c:v>
                </c:pt>
                <c:pt idx="5">
                  <c:v>41956</c:v>
                </c:pt>
                <c:pt idx="6">
                  <c:v>41990</c:v>
                </c:pt>
                <c:pt idx="7">
                  <c:v>42023</c:v>
                </c:pt>
                <c:pt idx="8">
                  <c:v>42054</c:v>
                </c:pt>
                <c:pt idx="9">
                  <c:v>42080</c:v>
                </c:pt>
                <c:pt idx="10">
                  <c:v>42108</c:v>
                </c:pt>
              </c:numCache>
            </c:numRef>
          </c:cat>
          <c:val>
            <c:numRef>
              <c:f>'Survival FC'!$C$76:$M$76</c:f>
              <c:numCache>
                <c:formatCode>General</c:formatCode>
                <c:ptCount val="11"/>
                <c:pt idx="8" formatCode="0.0">
                  <c:v>2.7777777777777772</c:v>
                </c:pt>
                <c:pt idx="9" formatCode="0.0">
                  <c:v>3.333333333333333</c:v>
                </c:pt>
                <c:pt idx="10" formatCode="0.0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72-4CA5-A1F5-3E10048EDC40}"/>
            </c:ext>
          </c:extLst>
        </c:ser>
        <c:ser>
          <c:idx val="9"/>
          <c:order val="9"/>
          <c:tx>
            <c:strRef>
              <c:f>'Survival FC'!$B$77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'Survival FC'!$C$67:$M$67</c:f>
              <c:numCache>
                <c:formatCode>d/m/yy;@</c:formatCode>
                <c:ptCount val="11"/>
                <c:pt idx="0">
                  <c:v>41806</c:v>
                </c:pt>
                <c:pt idx="1">
                  <c:v>41836</c:v>
                </c:pt>
                <c:pt idx="2">
                  <c:v>41876</c:v>
                </c:pt>
                <c:pt idx="3">
                  <c:v>41897</c:v>
                </c:pt>
                <c:pt idx="4">
                  <c:v>41927</c:v>
                </c:pt>
                <c:pt idx="5">
                  <c:v>41956</c:v>
                </c:pt>
                <c:pt idx="6">
                  <c:v>41990</c:v>
                </c:pt>
                <c:pt idx="7">
                  <c:v>42023</c:v>
                </c:pt>
                <c:pt idx="8">
                  <c:v>42054</c:v>
                </c:pt>
                <c:pt idx="9">
                  <c:v>42080</c:v>
                </c:pt>
                <c:pt idx="10">
                  <c:v>42108</c:v>
                </c:pt>
              </c:numCache>
            </c:numRef>
          </c:cat>
          <c:val>
            <c:numRef>
              <c:f>'Survival FC'!$C$77:$M$77</c:f>
              <c:numCache>
                <c:formatCode>General</c:formatCode>
                <c:ptCount val="11"/>
                <c:pt idx="9" formatCode="0.0">
                  <c:v>2.5</c:v>
                </c:pt>
                <c:pt idx="10" formatCode="0.0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72-4CA5-A1F5-3E10048EDC40}"/>
            </c:ext>
          </c:extLst>
        </c:ser>
        <c:ser>
          <c:idx val="10"/>
          <c:order val="10"/>
          <c:tx>
            <c:strRef>
              <c:f>'Survival FC'!$B$78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'Survival FC'!$C$67:$M$67</c:f>
              <c:numCache>
                <c:formatCode>d/m/yy;@</c:formatCode>
                <c:ptCount val="11"/>
                <c:pt idx="0">
                  <c:v>41806</c:v>
                </c:pt>
                <c:pt idx="1">
                  <c:v>41836</c:v>
                </c:pt>
                <c:pt idx="2">
                  <c:v>41876</c:v>
                </c:pt>
                <c:pt idx="3">
                  <c:v>41897</c:v>
                </c:pt>
                <c:pt idx="4">
                  <c:v>41927</c:v>
                </c:pt>
                <c:pt idx="5">
                  <c:v>41956</c:v>
                </c:pt>
                <c:pt idx="6">
                  <c:v>41990</c:v>
                </c:pt>
                <c:pt idx="7">
                  <c:v>42023</c:v>
                </c:pt>
                <c:pt idx="8">
                  <c:v>42054</c:v>
                </c:pt>
                <c:pt idx="9">
                  <c:v>42080</c:v>
                </c:pt>
                <c:pt idx="10">
                  <c:v>42108</c:v>
                </c:pt>
              </c:numCache>
            </c:numRef>
          </c:cat>
          <c:val>
            <c:numRef>
              <c:f>'Survival FC'!$C$78:$M$78</c:f>
              <c:numCache>
                <c:formatCode>General</c:formatCode>
                <c:ptCount val="11"/>
                <c:pt idx="10" formatCode="0.0">
                  <c:v>10.333333333333334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72-4CA5-A1F5-3E10048ED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966848"/>
        <c:axId val="332967632"/>
      </c:areaChart>
      <c:dateAx>
        <c:axId val="332966848"/>
        <c:scaling>
          <c:orientation val="minMax"/>
        </c:scaling>
        <c:delete val="0"/>
        <c:axPos val="b"/>
        <c:numFmt formatCode="d/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967632"/>
        <c:crosses val="autoZero"/>
        <c:auto val="1"/>
        <c:lblOffset val="100"/>
        <c:baseTimeUnit val="days"/>
      </c:dateAx>
      <c:valAx>
        <c:axId val="33296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966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Diagram of relative frequencies of the cohort of origin of the tillers present between December and April with the FC treatment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516086432592157E-2"/>
          <c:y val="0.11201206671219664"/>
          <c:w val="0.91242311692170552"/>
          <c:h val="0.83038617093526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'Survival FC'!$C$106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'Survival FC'!$D$105:$H$105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FC'!$D$106:$H$106</c:f>
              <c:numCache>
                <c:formatCode>0.00</c:formatCode>
                <c:ptCount val="5"/>
                <c:pt idx="0">
                  <c:v>0.625</c:v>
                </c:pt>
                <c:pt idx="1">
                  <c:v>0.63779527559055116</c:v>
                </c:pt>
                <c:pt idx="2">
                  <c:v>0.31707317073170732</c:v>
                </c:pt>
                <c:pt idx="3">
                  <c:v>0.23846153846153847</c:v>
                </c:pt>
                <c:pt idx="4">
                  <c:v>0.28846153846153844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2-46BF-90B3-6C5D78221BB8}"/>
            </c:ext>
          </c:extLst>
        </c:ser>
        <c:ser>
          <c:idx val="1"/>
          <c:order val="1"/>
          <c:tx>
            <c:strRef>
              <c:f>'Survival FC'!$C$107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'Survival FC'!$D$105:$H$105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FC'!$D$107:$H$107</c:f>
              <c:numCache>
                <c:formatCode>0.00</c:formatCode>
                <c:ptCount val="5"/>
                <c:pt idx="0">
                  <c:v>0.16250000000000001</c:v>
                </c:pt>
                <c:pt idx="1">
                  <c:v>0.10236220472440945</c:v>
                </c:pt>
                <c:pt idx="2">
                  <c:v>0.31707317073170732</c:v>
                </c:pt>
                <c:pt idx="3">
                  <c:v>0.2</c:v>
                </c:pt>
                <c:pt idx="4">
                  <c:v>0.17307692307692307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F2-46BF-90B3-6C5D78221BB8}"/>
            </c:ext>
          </c:extLst>
        </c:ser>
        <c:ser>
          <c:idx val="2"/>
          <c:order val="2"/>
          <c:tx>
            <c:strRef>
              <c:f>'Survival FC'!$C$108</c:f>
              <c:strCache>
                <c:ptCount val="1"/>
                <c:pt idx="0">
                  <c:v>Sept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'Survival FC'!$D$105:$H$105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FC'!$D$108:$H$108</c:f>
              <c:numCache>
                <c:formatCode>0.00</c:formatCode>
                <c:ptCount val="5"/>
                <c:pt idx="0">
                  <c:v>0.1</c:v>
                </c:pt>
                <c:pt idx="1">
                  <c:v>0.11811023622047244</c:v>
                </c:pt>
                <c:pt idx="2">
                  <c:v>0.25203252032520324</c:v>
                </c:pt>
                <c:pt idx="3">
                  <c:v>0.24615384615384617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F2-46BF-90B3-6C5D78221BB8}"/>
            </c:ext>
          </c:extLst>
        </c:ser>
        <c:ser>
          <c:idx val="3"/>
          <c:order val="3"/>
          <c:tx>
            <c:strRef>
              <c:f>'Survival FC'!$C$109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'Survival FC'!$D$105:$H$105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FC'!$D$109:$H$109</c:f>
              <c:numCache>
                <c:formatCode>0.00</c:formatCode>
                <c:ptCount val="5"/>
                <c:pt idx="0">
                  <c:v>0.05</c:v>
                </c:pt>
                <c:pt idx="1">
                  <c:v>0.10236220472440945</c:v>
                </c:pt>
                <c:pt idx="2">
                  <c:v>6.5040650406504072E-2</c:v>
                </c:pt>
                <c:pt idx="3">
                  <c:v>0.19230769230769232</c:v>
                </c:pt>
                <c:pt idx="4">
                  <c:v>0.11538461538461539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F2-46BF-90B3-6C5D78221BB8}"/>
            </c:ext>
          </c:extLst>
        </c:ser>
        <c:ser>
          <c:idx val="4"/>
          <c:order val="4"/>
          <c:tx>
            <c:strRef>
              <c:f>'Survival FC'!$C$110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'Survival FC'!$D$105:$H$105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FC'!$D$110:$H$110</c:f>
              <c:numCache>
                <c:formatCode>0.00</c:formatCode>
                <c:ptCount val="5"/>
                <c:pt idx="0">
                  <c:v>6.25E-2</c:v>
                </c:pt>
                <c:pt idx="1">
                  <c:v>3.937007874015748E-2</c:v>
                </c:pt>
                <c:pt idx="2">
                  <c:v>4.878048780487805E-2</c:v>
                </c:pt>
                <c:pt idx="3">
                  <c:v>7.6923076923076927E-2</c:v>
                </c:pt>
                <c:pt idx="4">
                  <c:v>0.13461538461538461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F2-46BF-90B3-6C5D78221BB8}"/>
            </c:ext>
          </c:extLst>
        </c:ser>
        <c:ser>
          <c:idx val="5"/>
          <c:order val="5"/>
          <c:tx>
            <c:strRef>
              <c:f>'Survival FC'!$C$111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'Survival FC'!$D$105:$H$105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FC'!$D$111:$H$111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3.0769230769230771E-2</c:v>
                </c:pt>
                <c:pt idx="4">
                  <c:v>9.6153846153846159E-3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F2-46BF-90B3-6C5D78221BB8}"/>
            </c:ext>
          </c:extLst>
        </c:ser>
        <c:ser>
          <c:idx val="6"/>
          <c:order val="6"/>
          <c:tx>
            <c:strRef>
              <c:f>'Survival FC'!$C$112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'Survival FC'!$D$105:$H$105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FC'!$D$112:$H$112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F2-46BF-90B3-6C5D78221BB8}"/>
            </c:ext>
          </c:extLst>
        </c:ser>
        <c:ser>
          <c:idx val="7"/>
          <c:order val="7"/>
          <c:tx>
            <c:strRef>
              <c:f>'Survival FC'!$C$113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'Survival FC'!$D$105:$H$105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FC'!$D$113:$H$113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2.8846153846153848E-2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F2-46BF-90B3-6C5D78221BB8}"/>
            </c:ext>
          </c:extLst>
        </c:ser>
        <c:ser>
          <c:idx val="8"/>
          <c:order val="8"/>
          <c:tx>
            <c:strRef>
              <c:f>'Survival FC'!$C$114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'Survival FC'!$D$105:$H$105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FC'!$D$114:$H$114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1.5384615384615385E-2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F2-46BF-90B3-6C5D78221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720944"/>
        <c:axId val="334722120"/>
      </c:barChart>
      <c:catAx>
        <c:axId val="3347209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722120"/>
        <c:crosses val="autoZero"/>
        <c:auto val="0"/>
        <c:lblAlgn val="ctr"/>
        <c:lblOffset val="100"/>
        <c:noMultiLvlLbl val="0"/>
      </c:catAx>
      <c:valAx>
        <c:axId val="33472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72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44112646296574"/>
          <c:y val="0.24537534646854142"/>
          <c:w val="0.47078576115485565"/>
          <c:h val="5.38925859911564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Diagram of relative frequencies of the cohort of origin of the tillers present between December and April with the EC treatment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7171296296296296"/>
          <c:w val="0.88396062992125979"/>
          <c:h val="0.7399843248760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'Survival EC'!$B$86</c:f>
              <c:strCache>
                <c:ptCount val="1"/>
                <c:pt idx="0">
                  <c:v>Jul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'Survival EC'!$C$85:$G$85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EC'!$C$86:$G$86</c:f>
              <c:numCache>
                <c:formatCode>0.00</c:formatCode>
                <c:ptCount val="5"/>
                <c:pt idx="0">
                  <c:v>0.68852459016393441</c:v>
                </c:pt>
                <c:pt idx="1">
                  <c:v>0.69230769230769229</c:v>
                </c:pt>
                <c:pt idx="2">
                  <c:v>0.3669724770642202</c:v>
                </c:pt>
                <c:pt idx="3">
                  <c:v>0.2967032967032967</c:v>
                </c:pt>
                <c:pt idx="4">
                  <c:v>0.33613445378151263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2-412C-8A83-4B5AFCD8D1AB}"/>
            </c:ext>
          </c:extLst>
        </c:ser>
        <c:ser>
          <c:idx val="1"/>
          <c:order val="1"/>
          <c:tx>
            <c:strRef>
              <c:f>'Survival EC'!$B$87</c:f>
              <c:strCache>
                <c:ptCount val="1"/>
                <c:pt idx="0">
                  <c:v>Aug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'Survival EC'!$C$85:$G$85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EC'!$C$87:$G$87</c:f>
              <c:numCache>
                <c:formatCode>0.00</c:formatCode>
                <c:ptCount val="5"/>
                <c:pt idx="0">
                  <c:v>0.11475409836065574</c:v>
                </c:pt>
                <c:pt idx="1">
                  <c:v>7.6923076923076927E-2</c:v>
                </c:pt>
                <c:pt idx="2">
                  <c:v>0.14678899082568808</c:v>
                </c:pt>
                <c:pt idx="3">
                  <c:v>0.23076923076923078</c:v>
                </c:pt>
                <c:pt idx="4">
                  <c:v>0.12605042016806722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2-412C-8A83-4B5AFCD8D1AB}"/>
            </c:ext>
          </c:extLst>
        </c:ser>
        <c:ser>
          <c:idx val="2"/>
          <c:order val="2"/>
          <c:tx>
            <c:strRef>
              <c:f>'Survival EC'!$B$88</c:f>
              <c:strCache>
                <c:ptCount val="1"/>
                <c:pt idx="0">
                  <c:v>Sep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'Survival EC'!$C$85:$G$85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EC'!$C$88:$G$88</c:f>
              <c:numCache>
                <c:formatCode>0.00</c:formatCode>
                <c:ptCount val="5"/>
                <c:pt idx="0">
                  <c:v>3.2786885245901641E-2</c:v>
                </c:pt>
                <c:pt idx="1">
                  <c:v>0.15384615384615385</c:v>
                </c:pt>
                <c:pt idx="2">
                  <c:v>0.16513761467889909</c:v>
                </c:pt>
                <c:pt idx="3">
                  <c:v>0.24175824175824176</c:v>
                </c:pt>
                <c:pt idx="4">
                  <c:v>0.32773109243697479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72-412C-8A83-4B5AFCD8D1AB}"/>
            </c:ext>
          </c:extLst>
        </c:ser>
        <c:ser>
          <c:idx val="3"/>
          <c:order val="3"/>
          <c:tx>
            <c:strRef>
              <c:f>'Survival EC'!$B$89</c:f>
              <c:strCache>
                <c:ptCount val="1"/>
                <c:pt idx="0">
                  <c:v>Oct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'Survival EC'!$C$85:$G$85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EC'!$C$89:$G$89</c:f>
              <c:numCache>
                <c:formatCode>0.00</c:formatCode>
                <c:ptCount val="5"/>
                <c:pt idx="0">
                  <c:v>9.8360655737704916E-2</c:v>
                </c:pt>
                <c:pt idx="1">
                  <c:v>6.4102564102564097E-2</c:v>
                </c:pt>
                <c:pt idx="2">
                  <c:v>0.19266055045871561</c:v>
                </c:pt>
                <c:pt idx="3">
                  <c:v>0.17582417582417584</c:v>
                </c:pt>
                <c:pt idx="4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72-412C-8A83-4B5AFCD8D1AB}"/>
            </c:ext>
          </c:extLst>
        </c:ser>
        <c:ser>
          <c:idx val="4"/>
          <c:order val="4"/>
          <c:tx>
            <c:strRef>
              <c:f>'Survival EC'!$B$90</c:f>
              <c:strCache>
                <c:ptCount val="1"/>
                <c:pt idx="0">
                  <c:v>Nov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'Survival EC'!$C$85:$G$85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EC'!$C$90:$G$90</c:f>
              <c:numCache>
                <c:formatCode>0.00</c:formatCode>
                <c:ptCount val="5"/>
                <c:pt idx="0">
                  <c:v>6.5573770491803282E-2</c:v>
                </c:pt>
                <c:pt idx="1">
                  <c:v>1.282051282051282E-2</c:v>
                </c:pt>
                <c:pt idx="2">
                  <c:v>0.10091743119266056</c:v>
                </c:pt>
                <c:pt idx="3">
                  <c:v>2.197802197802198E-2</c:v>
                </c:pt>
                <c:pt idx="4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72-412C-8A83-4B5AFCD8D1AB}"/>
            </c:ext>
          </c:extLst>
        </c:ser>
        <c:ser>
          <c:idx val="5"/>
          <c:order val="5"/>
          <c:tx>
            <c:strRef>
              <c:f>'Survival EC'!$B$91</c:f>
              <c:strCache>
                <c:ptCount val="1"/>
                <c:pt idx="0">
                  <c:v>Dec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'Survival EC'!$C$85:$G$85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EC'!$C$91:$G$91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2.7522935779816515E-2</c:v>
                </c:pt>
                <c:pt idx="3">
                  <c:v>3.2967032967032968E-2</c:v>
                </c:pt>
                <c:pt idx="4">
                  <c:v>2.5210084033613446E-2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72-412C-8A83-4B5AFCD8D1AB}"/>
            </c:ext>
          </c:extLst>
        </c:ser>
        <c:ser>
          <c:idx val="6"/>
          <c:order val="6"/>
          <c:tx>
            <c:strRef>
              <c:f>'Survival EC'!$B$92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'Survival EC'!$C$85:$G$85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EC'!$C$92:$G$92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72-412C-8A83-4B5AFCD8D1AB}"/>
            </c:ext>
          </c:extLst>
        </c:ser>
        <c:ser>
          <c:idx val="7"/>
          <c:order val="7"/>
          <c:tx>
            <c:strRef>
              <c:f>'Survival EC'!$B$93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'Survival EC'!$C$85:$G$85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EC'!$C$93:$G$93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1.680672268907563E-2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72-412C-8A83-4B5AFCD8D1AB}"/>
            </c:ext>
          </c:extLst>
        </c:ser>
        <c:ser>
          <c:idx val="8"/>
          <c:order val="8"/>
          <c:tx>
            <c:strRef>
              <c:f>'Survival EC'!$B$94</c:f>
              <c:strCache>
                <c:ptCount val="1"/>
                <c:pt idx="0">
                  <c:v>Mar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'Survival EC'!$C$85:$G$85</c:f>
              <c:numCache>
                <c:formatCode>m/d/yyyy</c:formatCode>
                <c:ptCount val="5"/>
                <c:pt idx="0">
                  <c:v>41990</c:v>
                </c:pt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EC'!$C$94:$G$94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5.0420168067226892E-2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72-412C-8A83-4B5AFCD8D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717024"/>
        <c:axId val="334720160"/>
      </c:barChart>
      <c:catAx>
        <c:axId val="3347170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720160"/>
        <c:crosses val="autoZero"/>
        <c:auto val="0"/>
        <c:lblAlgn val="ctr"/>
        <c:lblOffset val="100"/>
        <c:noMultiLvlLbl val="0"/>
      </c:catAx>
      <c:valAx>
        <c:axId val="33472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71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47615923009622"/>
          <c:y val="0.1579855643044619"/>
          <c:w val="0.4693192155941841"/>
          <c:h val="5.10786715074230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Diagram of relative frequencies of the cohort of origin of the tillers present between December and April with the LC treatment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1480529219562E-2"/>
          <c:y val="0.11239393939393939"/>
          <c:w val="0.91256060025463848"/>
          <c:h val="0.820717012646146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'Survival LC'!$A$86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'Survival LC'!$B$85:$F$85</c:f>
              <c:numCache>
                <c:formatCode>m/d/yyyy</c:formatCode>
                <c:ptCount val="5"/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LC'!$B$86:$F$86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0.53749999999999998</c:v>
                </c:pt>
                <c:pt idx="2">
                  <c:v>0.24271844660194175</c:v>
                </c:pt>
                <c:pt idx="3">
                  <c:v>0.34</c:v>
                </c:pt>
                <c:pt idx="4">
                  <c:v>0.35294117647058826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6-4870-BE4B-02D2FEC06B77}"/>
            </c:ext>
          </c:extLst>
        </c:ser>
        <c:ser>
          <c:idx val="1"/>
          <c:order val="1"/>
          <c:tx>
            <c:strRef>
              <c:f>'Survival LC'!$A$87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'Survival LC'!$B$85:$F$85</c:f>
              <c:numCache>
                <c:formatCode>m/d/yyyy</c:formatCode>
                <c:ptCount val="5"/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LC'!$B$87:$F$87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0.41249999999999998</c:v>
                </c:pt>
                <c:pt idx="2">
                  <c:v>0.30097087378640774</c:v>
                </c:pt>
                <c:pt idx="3">
                  <c:v>0.22</c:v>
                </c:pt>
                <c:pt idx="4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76-4870-BE4B-02D2FEC06B77}"/>
            </c:ext>
          </c:extLst>
        </c:ser>
        <c:ser>
          <c:idx val="2"/>
          <c:order val="2"/>
          <c:tx>
            <c:strRef>
              <c:f>'Survival LC'!$A$88</c:f>
              <c:strCache>
                <c:ptCount val="1"/>
                <c:pt idx="0">
                  <c:v>sept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'Survival LC'!$B$85:$F$85</c:f>
              <c:numCache>
                <c:formatCode>m/d/yyyy</c:formatCode>
                <c:ptCount val="5"/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LC'!$B$88:$F$88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2.5000000000000001E-2</c:v>
                </c:pt>
                <c:pt idx="2">
                  <c:v>0.27184466019417475</c:v>
                </c:pt>
                <c:pt idx="3">
                  <c:v>0.16</c:v>
                </c:pt>
                <c:pt idx="4">
                  <c:v>0.26890756302521007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76-4870-BE4B-02D2FEC06B77}"/>
            </c:ext>
          </c:extLst>
        </c:ser>
        <c:ser>
          <c:idx val="3"/>
          <c:order val="3"/>
          <c:tx>
            <c:strRef>
              <c:f>'Survival LC'!$A$89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'Survival LC'!$B$85:$F$85</c:f>
              <c:numCache>
                <c:formatCode>m/d/yyyy</c:formatCode>
                <c:ptCount val="5"/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LC'!$B$89:$F$89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2.5000000000000001E-2</c:v>
                </c:pt>
                <c:pt idx="2">
                  <c:v>0.11650485436893204</c:v>
                </c:pt>
                <c:pt idx="3">
                  <c:v>0.09</c:v>
                </c:pt>
                <c:pt idx="4">
                  <c:v>7.5630252100840331E-2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76-4870-BE4B-02D2FEC06B77}"/>
            </c:ext>
          </c:extLst>
        </c:ser>
        <c:ser>
          <c:idx val="4"/>
          <c:order val="4"/>
          <c:tx>
            <c:strRef>
              <c:f>'Survival LC'!$A$90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'Survival LC'!$B$85:$F$85</c:f>
              <c:numCache>
                <c:formatCode>m/d/yyyy</c:formatCode>
                <c:ptCount val="5"/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LC'!$B$90:$F$90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3.8834951456310676E-2</c:v>
                </c:pt>
                <c:pt idx="3">
                  <c:v>7.0000000000000007E-2</c:v>
                </c:pt>
                <c:pt idx="4">
                  <c:v>2.5210084033613446E-2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76-4870-BE4B-02D2FEC06B77}"/>
            </c:ext>
          </c:extLst>
        </c:ser>
        <c:ser>
          <c:idx val="5"/>
          <c:order val="5"/>
          <c:tx>
            <c:strRef>
              <c:f>'Survival LC'!$A$91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'Survival LC'!$B$85:$F$85</c:f>
              <c:numCache>
                <c:formatCode>m/d/yyyy</c:formatCode>
                <c:ptCount val="5"/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LC'!$B$91:$F$91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2.9126213592233011E-2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76-4870-BE4B-02D2FEC06B77}"/>
            </c:ext>
          </c:extLst>
        </c:ser>
        <c:ser>
          <c:idx val="6"/>
          <c:order val="6"/>
          <c:tx>
            <c:strRef>
              <c:f>'Survival LC'!$A$92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'Survival LC'!$B$85:$F$85</c:f>
              <c:numCache>
                <c:formatCode>m/d/yyyy</c:formatCode>
                <c:ptCount val="5"/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LC'!$B$92:$F$92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2.5210084033613446E-2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76-4870-BE4B-02D2FEC06B77}"/>
            </c:ext>
          </c:extLst>
        </c:ser>
        <c:ser>
          <c:idx val="7"/>
          <c:order val="7"/>
          <c:tx>
            <c:strRef>
              <c:f>'Survival LC'!$A$93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'Survival LC'!$B$85:$F$85</c:f>
              <c:numCache>
                <c:formatCode>m/d/yyyy</c:formatCode>
                <c:ptCount val="5"/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LC'!$B$93:$F$93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4.2016806722689079E-2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76-4870-BE4B-02D2FEC06B77}"/>
            </c:ext>
          </c:extLst>
        </c:ser>
        <c:ser>
          <c:idx val="8"/>
          <c:order val="8"/>
          <c:tx>
            <c:strRef>
              <c:f>'Survival LC'!$A$94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'Survival LC'!$B$85:$F$85</c:f>
              <c:numCache>
                <c:formatCode>m/d/yyyy</c:formatCode>
                <c:ptCount val="5"/>
                <c:pt idx="1">
                  <c:v>42023</c:v>
                </c:pt>
                <c:pt idx="2">
                  <c:v>42054</c:v>
                </c:pt>
                <c:pt idx="3">
                  <c:v>42080</c:v>
                </c:pt>
                <c:pt idx="4">
                  <c:v>42108</c:v>
                </c:pt>
              </c:numCache>
            </c:numRef>
          </c:cat>
          <c:val>
            <c:numRef>
              <c:f>'Survival LC'!$B$94:$F$94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4.2016806722689079E-2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870-BE4B-02D2FEC06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717416"/>
        <c:axId val="334722904"/>
      </c:barChart>
      <c:catAx>
        <c:axId val="33471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722904"/>
        <c:crosses val="autoZero"/>
        <c:auto val="0"/>
        <c:lblAlgn val="ctr"/>
        <c:lblOffset val="100"/>
        <c:noMultiLvlLbl val="0"/>
      </c:catAx>
      <c:valAx>
        <c:axId val="33472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71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21059592825625"/>
          <c:y val="0.20037842996898111"/>
          <c:w val="0.50977539895425161"/>
          <c:h val="5.1136721546170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tiller density'!$H$3</c:f>
              <c:strCache>
                <c:ptCount val="1"/>
                <c:pt idx="0">
                  <c:v>FC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'total tiller density'!$I$2:$S$2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'total tiller density'!$I$3:$S$3</c:f>
              <c:numCache>
                <c:formatCode>General</c:formatCode>
                <c:ptCount val="11"/>
                <c:pt idx="0">
                  <c:v>3.67</c:v>
                </c:pt>
                <c:pt idx="1">
                  <c:v>9.07</c:v>
                </c:pt>
                <c:pt idx="2">
                  <c:v>30.53</c:v>
                </c:pt>
                <c:pt idx="3">
                  <c:v>36.93</c:v>
                </c:pt>
                <c:pt idx="4">
                  <c:v>42.87</c:v>
                </c:pt>
                <c:pt idx="5">
                  <c:v>40.53</c:v>
                </c:pt>
                <c:pt idx="6">
                  <c:v>35.53</c:v>
                </c:pt>
                <c:pt idx="7">
                  <c:v>35.42</c:v>
                </c:pt>
                <c:pt idx="8">
                  <c:v>30.11</c:v>
                </c:pt>
                <c:pt idx="9">
                  <c:v>27.33</c:v>
                </c:pt>
                <c:pt idx="10">
                  <c:v>24.67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9-4A2F-A35F-CA900A2BAEA4}"/>
            </c:ext>
          </c:extLst>
        </c:ser>
        <c:ser>
          <c:idx val="1"/>
          <c:order val="1"/>
          <c:tx>
            <c:strRef>
              <c:f>'total tiller density'!$H$4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'total tiller density'!$I$2:$S$2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'total tiller density'!$I$4:$S$4</c:f>
              <c:numCache>
                <c:formatCode>0.00</c:formatCode>
                <c:ptCount val="11"/>
                <c:pt idx="0" formatCode="0">
                  <c:v>3.53</c:v>
                </c:pt>
                <c:pt idx="1">
                  <c:v>8.1300000000000008</c:v>
                </c:pt>
                <c:pt idx="2">
                  <c:v>30.2</c:v>
                </c:pt>
                <c:pt idx="3" formatCode="General">
                  <c:v>36.67</c:v>
                </c:pt>
                <c:pt idx="4" formatCode="General">
                  <c:v>38.6</c:v>
                </c:pt>
                <c:pt idx="5" formatCode="General">
                  <c:v>45</c:v>
                </c:pt>
                <c:pt idx="6" formatCode="General">
                  <c:v>37.67</c:v>
                </c:pt>
                <c:pt idx="7" formatCode="General">
                  <c:v>32.25</c:v>
                </c:pt>
                <c:pt idx="8" formatCode="General">
                  <c:v>31.11</c:v>
                </c:pt>
                <c:pt idx="9" formatCode="General">
                  <c:v>26.83</c:v>
                </c:pt>
                <c:pt idx="10" formatCode="General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19-4A2F-A35F-CA900A2BAEA4}"/>
            </c:ext>
          </c:extLst>
        </c:ser>
        <c:ser>
          <c:idx val="2"/>
          <c:order val="2"/>
          <c:tx>
            <c:strRef>
              <c:f>'total tiller density'!$H$5</c:f>
              <c:strCache>
                <c:ptCount val="1"/>
                <c:pt idx="0">
                  <c:v>LC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'total tiller density'!$I$2:$S$2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'total tiller density'!$I$5:$S$5</c:f>
              <c:numCache>
                <c:formatCode>General</c:formatCode>
                <c:ptCount val="11"/>
                <c:pt idx="0">
                  <c:v>3.6</c:v>
                </c:pt>
                <c:pt idx="1">
                  <c:v>8.93</c:v>
                </c:pt>
                <c:pt idx="2">
                  <c:v>29.07</c:v>
                </c:pt>
                <c:pt idx="3">
                  <c:v>36.67</c:v>
                </c:pt>
                <c:pt idx="4">
                  <c:v>43.73</c:v>
                </c:pt>
                <c:pt idx="5">
                  <c:v>47.47</c:v>
                </c:pt>
                <c:pt idx="6">
                  <c:v>37.67</c:v>
                </c:pt>
                <c:pt idx="7">
                  <c:v>30.33</c:v>
                </c:pt>
                <c:pt idx="8">
                  <c:v>31.56</c:v>
                </c:pt>
                <c:pt idx="9">
                  <c:v>30.67</c:v>
                </c:pt>
                <c:pt idx="10">
                  <c:v>33.67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19-4A2F-A35F-CA900A2BA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961360"/>
        <c:axId val="424961688"/>
      </c:barChart>
      <c:catAx>
        <c:axId val="42496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4961688"/>
        <c:crosses val="autoZero"/>
        <c:auto val="1"/>
        <c:lblAlgn val="ctr"/>
        <c:lblOffset val="100"/>
        <c:noMultiLvlLbl val="0"/>
      </c:catAx>
      <c:valAx>
        <c:axId val="424961688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Tillers pot</a:t>
                </a:r>
                <a:r>
                  <a:rPr lang="en-US" baseline="30000"/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496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LC</a:t>
            </a:r>
          </a:p>
        </c:rich>
      </c:tx>
      <c:layout/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163295604379885E-2"/>
          <c:y val="0.1139250351550687"/>
          <c:w val="0.85715307512866856"/>
          <c:h val="0.72256680829746578"/>
        </c:manualLayout>
      </c:layout>
      <c:areaChart>
        <c:grouping val="stacked"/>
        <c:varyColors val="0"/>
        <c:ser>
          <c:idx val="0"/>
          <c:order val="0"/>
          <c:tx>
            <c:strRef>
              <c:f>'Survival Figures'!$A$53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'Survival Figures'!$B$52:$L$52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Figures'!$B$53:$L$53</c:f>
              <c:numCache>
                <c:formatCode>0.0</c:formatCode>
                <c:ptCount val="11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3.4666666666666663</c:v>
                </c:pt>
                <c:pt idx="5">
                  <c:v>3</c:v>
                </c:pt>
                <c:pt idx="6">
                  <c:v>2.2000000000000002</c:v>
                </c:pt>
                <c:pt idx="7">
                  <c:v>0.75</c:v>
                </c:pt>
                <c:pt idx="8">
                  <c:v>0.33333333333333331</c:v>
                </c:pt>
                <c:pt idx="9">
                  <c:v>0.5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1-41E1-93DF-7377816558C9}"/>
            </c:ext>
          </c:extLst>
        </c:ser>
        <c:ser>
          <c:idx val="1"/>
          <c:order val="1"/>
          <c:tx>
            <c:strRef>
              <c:f>'Survival Figures'!$A$54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'Survival Figures'!$B$52:$L$52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Figures'!$B$54:$L$54</c:f>
              <c:numCache>
                <c:formatCode>0.0</c:formatCode>
                <c:ptCount val="11"/>
                <c:pt idx="1">
                  <c:v>5.3333333333333339</c:v>
                </c:pt>
                <c:pt idx="2">
                  <c:v>5.3333333333333339</c:v>
                </c:pt>
                <c:pt idx="3">
                  <c:v>5.3333333333333339</c:v>
                </c:pt>
                <c:pt idx="4">
                  <c:v>5.0666666666666673</c:v>
                </c:pt>
                <c:pt idx="5">
                  <c:v>4.6666666666666661</c:v>
                </c:pt>
                <c:pt idx="6">
                  <c:v>3.4</c:v>
                </c:pt>
                <c:pt idx="7">
                  <c:v>2.75</c:v>
                </c:pt>
                <c:pt idx="8">
                  <c:v>2.1111111111111112</c:v>
                </c:pt>
                <c:pt idx="9">
                  <c:v>1.3333333333333335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61-41E1-93DF-7377816558C9}"/>
            </c:ext>
          </c:extLst>
        </c:ser>
        <c:ser>
          <c:idx val="2"/>
          <c:order val="2"/>
          <c:tx>
            <c:strRef>
              <c:f>'Survival Figures'!$A$55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'Survival Figures'!$B$52:$L$52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Figures'!$B$55:$L$55</c:f>
              <c:numCache>
                <c:formatCode>General</c:formatCode>
                <c:ptCount val="11"/>
                <c:pt idx="2" formatCode="0.0">
                  <c:v>20.133333333333333</c:v>
                </c:pt>
                <c:pt idx="3" formatCode="0.0">
                  <c:v>20.133333333333333</c:v>
                </c:pt>
                <c:pt idx="4" formatCode="0.0">
                  <c:v>19.600000000000001</c:v>
                </c:pt>
                <c:pt idx="5" formatCode="0.0">
                  <c:v>16.933333333333334</c:v>
                </c:pt>
                <c:pt idx="6" formatCode="0.0">
                  <c:v>11.2</c:v>
                </c:pt>
                <c:pt idx="7" formatCode="0.0">
                  <c:v>9.25</c:v>
                </c:pt>
                <c:pt idx="8" formatCode="0.0">
                  <c:v>7.1111111111111107</c:v>
                </c:pt>
                <c:pt idx="9" formatCode="0.0">
                  <c:v>5.6666666666666661</c:v>
                </c:pt>
                <c:pt idx="10" formatCode="0.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61-41E1-93DF-7377816558C9}"/>
            </c:ext>
          </c:extLst>
        </c:ser>
        <c:ser>
          <c:idx val="3"/>
          <c:order val="3"/>
          <c:tx>
            <c:strRef>
              <c:f>'Survival Figures'!$A$56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'Survival Figures'!$B$52:$L$52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Figures'!$B$56:$L$56</c:f>
              <c:numCache>
                <c:formatCode>General</c:formatCode>
                <c:ptCount val="11"/>
                <c:pt idx="3" formatCode="0.0">
                  <c:v>7.6</c:v>
                </c:pt>
                <c:pt idx="4" formatCode="0.0">
                  <c:v>7.4666666666666659</c:v>
                </c:pt>
                <c:pt idx="5" formatCode="0.0">
                  <c:v>6.1999999999999993</c:v>
                </c:pt>
                <c:pt idx="6" formatCode="0.0">
                  <c:v>3.8666666666666671</c:v>
                </c:pt>
                <c:pt idx="7" formatCode="0.0">
                  <c:v>2.25</c:v>
                </c:pt>
                <c:pt idx="8" formatCode="0.0">
                  <c:v>2</c:v>
                </c:pt>
                <c:pt idx="9" formatCode="0.0">
                  <c:v>1.1666666666666667</c:v>
                </c:pt>
                <c:pt idx="10" formatCode="0.0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61-41E1-93DF-7377816558C9}"/>
            </c:ext>
          </c:extLst>
        </c:ser>
        <c:ser>
          <c:idx val="4"/>
          <c:order val="4"/>
          <c:tx>
            <c:strRef>
              <c:f>'Survival Figures'!$A$57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'Survival Figures'!$B$52:$L$52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Figures'!$B$57:$L$57</c:f>
              <c:numCache>
                <c:formatCode>General</c:formatCode>
                <c:ptCount val="11"/>
                <c:pt idx="4" formatCode="0.0">
                  <c:v>7.8666666666666671</c:v>
                </c:pt>
                <c:pt idx="5" formatCode="0.0">
                  <c:v>7.4</c:v>
                </c:pt>
                <c:pt idx="6" formatCode="0.0">
                  <c:v>5.1333333333333337</c:v>
                </c:pt>
                <c:pt idx="7" formatCode="0.0">
                  <c:v>2.9166666666666665</c:v>
                </c:pt>
                <c:pt idx="8" formatCode="0.0">
                  <c:v>2.3333333333333335</c:v>
                </c:pt>
                <c:pt idx="9" formatCode="0.0">
                  <c:v>1.1666666666666667</c:v>
                </c:pt>
                <c:pt idx="10" formatCode="0.0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61-41E1-93DF-7377816558C9}"/>
            </c:ext>
          </c:extLst>
        </c:ser>
        <c:ser>
          <c:idx val="5"/>
          <c:order val="5"/>
          <c:tx>
            <c:strRef>
              <c:f>'Survival Figures'!$A$58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'Survival Figures'!$B$52:$L$52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Figures'!$B$58:$L$58</c:f>
              <c:numCache>
                <c:formatCode>General</c:formatCode>
                <c:ptCount val="11"/>
                <c:pt idx="5" formatCode="0.0">
                  <c:v>7.8</c:v>
                </c:pt>
                <c:pt idx="6" formatCode="0.0">
                  <c:v>4</c:v>
                </c:pt>
                <c:pt idx="7" formatCode="0.0">
                  <c:v>2.916666666666667</c:v>
                </c:pt>
                <c:pt idx="8" formatCode="0.0">
                  <c:v>2.4444444444444446</c:v>
                </c:pt>
                <c:pt idx="9" formatCode="0.0">
                  <c:v>2.5</c:v>
                </c:pt>
                <c:pt idx="10" formatCode="0.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61-41E1-93DF-7377816558C9}"/>
            </c:ext>
          </c:extLst>
        </c:ser>
        <c:ser>
          <c:idx val="6"/>
          <c:order val="6"/>
          <c:tx>
            <c:strRef>
              <c:f>'Survival Figures'!$A$59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Figures'!$B$52:$L$52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Figures'!$B$59:$L$59</c:f>
              <c:numCache>
                <c:formatCode>General</c:formatCode>
                <c:ptCount val="11"/>
                <c:pt idx="6" formatCode="0.0">
                  <c:v>2.5333333333333328</c:v>
                </c:pt>
                <c:pt idx="7" formatCode="0.0">
                  <c:v>1.5</c:v>
                </c:pt>
                <c:pt idx="8" formatCode="0.0">
                  <c:v>1</c:v>
                </c:pt>
                <c:pt idx="9" formatCode="0.0">
                  <c:v>0.83333333333333326</c:v>
                </c:pt>
                <c:pt idx="10" formatCode="0.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61-41E1-93DF-7377816558C9}"/>
            </c:ext>
          </c:extLst>
        </c:ser>
        <c:ser>
          <c:idx val="7"/>
          <c:order val="7"/>
          <c:tx>
            <c:strRef>
              <c:f>'Survival Figures'!$A$60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Figures'!$B$52:$L$52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Figures'!$B$60:$L$60</c:f>
              <c:numCache>
                <c:formatCode>General</c:formatCode>
                <c:ptCount val="11"/>
                <c:pt idx="7" formatCode="0.0">
                  <c:v>2.1666666666666665</c:v>
                </c:pt>
                <c:pt idx="8" formatCode="0.0">
                  <c:v>2</c:v>
                </c:pt>
                <c:pt idx="9" formatCode="0.0">
                  <c:v>2.3333333333333335</c:v>
                </c:pt>
                <c:pt idx="10" formatCode="0.0">
                  <c:v>2.3333333333333335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61-41E1-93DF-7377816558C9}"/>
            </c:ext>
          </c:extLst>
        </c:ser>
        <c:ser>
          <c:idx val="8"/>
          <c:order val="8"/>
          <c:tx>
            <c:strRef>
              <c:f>'Survival Figures'!$A$61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Figures'!$B$52:$L$52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Figures'!$B$61:$L$61</c:f>
              <c:numCache>
                <c:formatCode>General</c:formatCode>
                <c:ptCount val="11"/>
                <c:pt idx="8" formatCode="0.0">
                  <c:v>6.7777777777777777</c:v>
                </c:pt>
                <c:pt idx="9" formatCode="0.0">
                  <c:v>6.833333333333333</c:v>
                </c:pt>
                <c:pt idx="10" formatCode="0.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561-41E1-93DF-7377816558C9}"/>
            </c:ext>
          </c:extLst>
        </c:ser>
        <c:ser>
          <c:idx val="9"/>
          <c:order val="9"/>
          <c:tx>
            <c:strRef>
              <c:f>'Survival Figures'!$A$62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Figures'!$B$52:$L$52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Figures'!$B$62:$L$62</c:f>
              <c:numCache>
                <c:formatCode>General</c:formatCode>
                <c:ptCount val="11"/>
                <c:pt idx="9" formatCode="0.0">
                  <c:v>3</c:v>
                </c:pt>
                <c:pt idx="10" formatCode="0.0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561-41E1-93DF-7377816558C9}"/>
            </c:ext>
          </c:extLst>
        </c:ser>
        <c:ser>
          <c:idx val="10"/>
          <c:order val="10"/>
          <c:tx>
            <c:strRef>
              <c:f>'Survival Figures'!$A$63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Figures'!$B$52:$L$52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Figures'!$B$63:$L$63</c:f>
              <c:numCache>
                <c:formatCode>General</c:formatCode>
                <c:ptCount val="11"/>
                <c:pt idx="10" formatCode="0.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61-41E1-93DF-73778165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19768"/>
        <c:axId val="334721336"/>
      </c:areaChart>
      <c:catAx>
        <c:axId val="33471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4721336"/>
        <c:crosses val="autoZero"/>
        <c:auto val="1"/>
        <c:lblAlgn val="ctr"/>
        <c:lblOffset val="100"/>
        <c:noMultiLvlLbl val="1"/>
      </c:catAx>
      <c:valAx>
        <c:axId val="33472133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100"/>
                  <a:t>Tillers pot-1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4719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FC</a:t>
            </a:r>
          </a:p>
        </c:rich>
      </c:tx>
      <c:layout/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90353611901801"/>
          <c:y val="9.5296912114014268E-2"/>
          <c:w val="0.81652056403747653"/>
          <c:h val="0.79204069800063592"/>
        </c:manualLayout>
      </c:layout>
      <c:areaChart>
        <c:grouping val="stacked"/>
        <c:varyColors val="0"/>
        <c:ser>
          <c:idx val="0"/>
          <c:order val="0"/>
          <c:tx>
            <c:strRef>
              <c:f>'Survival Figures'!$B$2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'Survival Figures'!$C$1:$M$1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Figures'!$C$2:$M$2</c:f>
              <c:numCache>
                <c:formatCode>0.0</c:formatCode>
                <c:ptCount val="11"/>
                <c:pt idx="0">
                  <c:v>3.666666666666667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3.6666666666666665</c:v>
                </c:pt>
                <c:pt idx="5">
                  <c:v>2.8</c:v>
                </c:pt>
                <c:pt idx="6">
                  <c:v>1.6666666666666665</c:v>
                </c:pt>
                <c:pt idx="7">
                  <c:v>0.83333333333333337</c:v>
                </c:pt>
                <c:pt idx="8">
                  <c:v>0.22222222222222221</c:v>
                </c:pt>
                <c:pt idx="9">
                  <c:v>0.33333333333333331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4-4FB9-8689-EAE11A12A1F9}"/>
            </c:ext>
          </c:extLst>
        </c:ser>
        <c:ser>
          <c:idx val="1"/>
          <c:order val="1"/>
          <c:tx>
            <c:strRef>
              <c:f>'Survival Figures'!$B$3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'Survival Figures'!$C$1:$M$1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Figures'!$C$3:$M$3</c:f>
              <c:numCache>
                <c:formatCode>0.0</c:formatCode>
                <c:ptCount val="11"/>
                <c:pt idx="1">
                  <c:v>5.1333333333333337</c:v>
                </c:pt>
                <c:pt idx="2">
                  <c:v>5.1333333333333337</c:v>
                </c:pt>
                <c:pt idx="3">
                  <c:v>5.1333333333333337</c:v>
                </c:pt>
                <c:pt idx="4">
                  <c:v>4.7333333333333334</c:v>
                </c:pt>
                <c:pt idx="5">
                  <c:v>3.7333333333333334</c:v>
                </c:pt>
                <c:pt idx="6">
                  <c:v>3.0666666666666673</c:v>
                </c:pt>
                <c:pt idx="7">
                  <c:v>2.1666666666666665</c:v>
                </c:pt>
                <c:pt idx="8">
                  <c:v>1.2222222222222221</c:v>
                </c:pt>
                <c:pt idx="9">
                  <c:v>0.66666666666666663</c:v>
                </c:pt>
                <c:pt idx="10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4-4FB9-8689-EAE11A12A1F9}"/>
            </c:ext>
          </c:extLst>
        </c:ser>
        <c:ser>
          <c:idx val="2"/>
          <c:order val="2"/>
          <c:tx>
            <c:strRef>
              <c:f>'Survival Figures'!$B$4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'Survival Figures'!$C$1:$M$1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Figures'!$C$4:$M$4</c:f>
              <c:numCache>
                <c:formatCode>General</c:formatCode>
                <c:ptCount val="11"/>
                <c:pt idx="2" formatCode="0.0">
                  <c:v>21.6</c:v>
                </c:pt>
                <c:pt idx="3" formatCode="0.0">
                  <c:v>21.6</c:v>
                </c:pt>
                <c:pt idx="4" formatCode="0.0">
                  <c:v>19.733333333333331</c:v>
                </c:pt>
                <c:pt idx="5" formatCode="0.0">
                  <c:v>13.4</c:v>
                </c:pt>
                <c:pt idx="6" formatCode="0.0">
                  <c:v>10.333333333333334</c:v>
                </c:pt>
                <c:pt idx="7" formatCode="0.0">
                  <c:v>7.5833333333333321</c:v>
                </c:pt>
                <c:pt idx="8" formatCode="0.0">
                  <c:v>5</c:v>
                </c:pt>
                <c:pt idx="9" formatCode="0.0">
                  <c:v>2.333333333333333</c:v>
                </c:pt>
                <c:pt idx="10" formatCode="0.0">
                  <c:v>2.6666666666666665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4-4FB9-8689-EAE11A12A1F9}"/>
            </c:ext>
          </c:extLst>
        </c:ser>
        <c:ser>
          <c:idx val="3"/>
          <c:order val="3"/>
          <c:tx>
            <c:strRef>
              <c:f>'Survival Figures'!$B$5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'Survival Figures'!$C$1:$M$1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Figures'!$C$5:$M$5</c:f>
              <c:numCache>
                <c:formatCode>General</c:formatCode>
                <c:ptCount val="11"/>
                <c:pt idx="3" formatCode="0.0">
                  <c:v>6.3999999999999995</c:v>
                </c:pt>
                <c:pt idx="4" formatCode="0.0">
                  <c:v>6.1333333333333346</c:v>
                </c:pt>
                <c:pt idx="5" formatCode="0.0">
                  <c:v>4.4666666666666668</c:v>
                </c:pt>
                <c:pt idx="6" formatCode="0.0">
                  <c:v>2.9999999999999996</c:v>
                </c:pt>
                <c:pt idx="7" formatCode="0.0">
                  <c:v>2.5833333333333335</c:v>
                </c:pt>
                <c:pt idx="8" formatCode="0.0">
                  <c:v>2.1111111111111112</c:v>
                </c:pt>
                <c:pt idx="9" formatCode="0.0">
                  <c:v>1.5</c:v>
                </c:pt>
                <c:pt idx="10" formatCode="0.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A4-4FB9-8689-EAE11A12A1F9}"/>
            </c:ext>
          </c:extLst>
        </c:ser>
        <c:ser>
          <c:idx val="4"/>
          <c:order val="4"/>
          <c:tx>
            <c:strRef>
              <c:f>'Survival Figures'!$B$6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'Survival Figures'!$C$1:$M$1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Figures'!$C$6:$M$6</c:f>
              <c:numCache>
                <c:formatCode>General</c:formatCode>
                <c:ptCount val="11"/>
                <c:pt idx="4" formatCode="0.0">
                  <c:v>8.6</c:v>
                </c:pt>
                <c:pt idx="5" formatCode="0.0">
                  <c:v>7.5999999999999988</c:v>
                </c:pt>
                <c:pt idx="6" formatCode="0.0">
                  <c:v>5.7333333333333325</c:v>
                </c:pt>
                <c:pt idx="7" formatCode="0.0">
                  <c:v>4.6666666666666661</c:v>
                </c:pt>
                <c:pt idx="8" formatCode="0.0">
                  <c:v>4.2222222222222223</c:v>
                </c:pt>
                <c:pt idx="9" formatCode="0.0">
                  <c:v>3.5</c:v>
                </c:pt>
                <c:pt idx="10" formatCode="0.0">
                  <c:v>3.3333333333333335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A4-4FB9-8689-EAE11A12A1F9}"/>
            </c:ext>
          </c:extLst>
        </c:ser>
        <c:ser>
          <c:idx val="5"/>
          <c:order val="5"/>
          <c:tx>
            <c:strRef>
              <c:f>'Survival Figures'!$B$7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'Survival Figures'!$C$1:$M$1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Figures'!$C$7:$M$7</c:f>
              <c:numCache>
                <c:formatCode>General</c:formatCode>
                <c:ptCount val="11"/>
                <c:pt idx="5" formatCode="0.0">
                  <c:v>4.9999999999999991</c:v>
                </c:pt>
                <c:pt idx="6" formatCode="0.0">
                  <c:v>3.4666666666666672</c:v>
                </c:pt>
                <c:pt idx="7" formatCode="0.0">
                  <c:v>3.4166666666666665</c:v>
                </c:pt>
                <c:pt idx="8" formatCode="0.0">
                  <c:v>2.6666666666666665</c:v>
                </c:pt>
                <c:pt idx="9" formatCode="0.0">
                  <c:v>2.666666666666667</c:v>
                </c:pt>
                <c:pt idx="10" formatCode="0.0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A4-4FB9-8689-EAE11A12A1F9}"/>
            </c:ext>
          </c:extLst>
        </c:ser>
        <c:ser>
          <c:idx val="6"/>
          <c:order val="6"/>
          <c:tx>
            <c:strRef>
              <c:f>'Survival Figures'!$B$8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Figures'!$C$1:$M$1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Figures'!$C$8:$M$8</c:f>
              <c:numCache>
                <c:formatCode>General</c:formatCode>
                <c:ptCount val="11"/>
                <c:pt idx="6" formatCode="0.0">
                  <c:v>2.5333333333333332</c:v>
                </c:pt>
                <c:pt idx="7" formatCode="0.0">
                  <c:v>2.5</c:v>
                </c:pt>
                <c:pt idx="8" formatCode="0.0">
                  <c:v>1.8888888888888891</c:v>
                </c:pt>
                <c:pt idx="9" formatCode="0.0">
                  <c:v>1.5</c:v>
                </c:pt>
                <c:pt idx="10" formatCode="0.0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A4-4FB9-8689-EAE11A12A1F9}"/>
            </c:ext>
          </c:extLst>
        </c:ser>
        <c:ser>
          <c:idx val="7"/>
          <c:order val="7"/>
          <c:tx>
            <c:strRef>
              <c:f>'Survival Figures'!$B$9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Figures'!$C$1:$M$1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Figures'!$C$9:$M$9</c:f>
              <c:numCache>
                <c:formatCode>General</c:formatCode>
                <c:ptCount val="11"/>
                <c:pt idx="7" formatCode="0.0">
                  <c:v>3.9166666666666665</c:v>
                </c:pt>
                <c:pt idx="8" formatCode="0.0">
                  <c:v>3.6666666666666665</c:v>
                </c:pt>
                <c:pt idx="9" formatCode="0.0">
                  <c:v>3</c:v>
                </c:pt>
                <c:pt idx="10" formatCode="0.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A4-4FB9-8689-EAE11A12A1F9}"/>
            </c:ext>
          </c:extLst>
        </c:ser>
        <c:ser>
          <c:idx val="8"/>
          <c:order val="8"/>
          <c:tx>
            <c:strRef>
              <c:f>'Survival Figures'!$B$10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Figures'!$C$1:$M$1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Figures'!$C$10:$M$10</c:f>
              <c:numCache>
                <c:formatCode>General</c:formatCode>
                <c:ptCount val="11"/>
                <c:pt idx="8" formatCode="0.0">
                  <c:v>1.6666666666666667</c:v>
                </c:pt>
                <c:pt idx="9" formatCode="0.0">
                  <c:v>1.6666666666666665</c:v>
                </c:pt>
                <c:pt idx="10" formatCode="0.0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A4-4FB9-8689-EAE11A12A1F9}"/>
            </c:ext>
          </c:extLst>
        </c:ser>
        <c:ser>
          <c:idx val="9"/>
          <c:order val="9"/>
          <c:tx>
            <c:strRef>
              <c:f>'Survival Figures'!$B$11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Figures'!$C$1:$M$1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Figures'!$C$11:$M$11</c:f>
              <c:numCache>
                <c:formatCode>General</c:formatCode>
                <c:ptCount val="11"/>
                <c:pt idx="9" formatCode="0.0">
                  <c:v>2.5</c:v>
                </c:pt>
                <c:pt idx="10" formatCode="0.0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A4-4FB9-8689-EAE11A12A1F9}"/>
            </c:ext>
          </c:extLst>
        </c:ser>
        <c:ser>
          <c:idx val="10"/>
          <c:order val="10"/>
          <c:tx>
            <c:strRef>
              <c:f>'Survival Figures'!$B$12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Figures'!$C$1:$M$1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Figures'!$C$12:$M$12</c:f>
              <c:numCache>
                <c:formatCode>General</c:formatCode>
                <c:ptCount val="11"/>
                <c:pt idx="10" formatCode="0.0">
                  <c:v>10.333333333333334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A4-4FB9-8689-EAE11A12A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019856"/>
        <c:axId val="336026912"/>
      </c:areaChart>
      <c:catAx>
        <c:axId val="33601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6026912"/>
        <c:crosses val="autoZero"/>
        <c:auto val="1"/>
        <c:lblAlgn val="ctr"/>
        <c:lblOffset val="100"/>
        <c:noMultiLvlLbl val="1"/>
      </c:catAx>
      <c:valAx>
        <c:axId val="336026912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100"/>
                  <a:t>Tillers pot</a:t>
                </a:r>
                <a:r>
                  <a:rPr lang="en-US" sz="1100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2.7125717266562335E-2"/>
              <c:y val="0.387390103552970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6019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856600084613846"/>
          <c:y val="4.6530133852033341E-2"/>
          <c:w val="0.23521825030087207"/>
          <c:h val="0.1585371662271432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'Survival Figures'!$B$26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'Survival Figures'!$C$25:$M$25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Figures'!$C$26:$M$26</c:f>
              <c:numCache>
                <c:formatCode>0.0</c:formatCode>
                <c:ptCount val="11"/>
                <c:pt idx="0">
                  <c:v>3.4666666666666672</c:v>
                </c:pt>
                <c:pt idx="1">
                  <c:v>3.4666666666666672</c:v>
                </c:pt>
                <c:pt idx="2">
                  <c:v>3.4666666666666672</c:v>
                </c:pt>
                <c:pt idx="3">
                  <c:v>3.3333333333333335</c:v>
                </c:pt>
                <c:pt idx="4">
                  <c:v>3.2666666666666671</c:v>
                </c:pt>
                <c:pt idx="5">
                  <c:v>3.0666666666666669</c:v>
                </c:pt>
                <c:pt idx="6">
                  <c:v>2.7333333333333334</c:v>
                </c:pt>
                <c:pt idx="7">
                  <c:v>1.0833333333333333</c:v>
                </c:pt>
                <c:pt idx="8">
                  <c:v>0.44444444444444442</c:v>
                </c:pt>
                <c:pt idx="9">
                  <c:v>0.33333333333333331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A-4B0D-8D8D-73336C3A9EB3}"/>
            </c:ext>
          </c:extLst>
        </c:ser>
        <c:ser>
          <c:idx val="1"/>
          <c:order val="1"/>
          <c:tx>
            <c:strRef>
              <c:f>'Survival Figures'!$B$27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'Survival Figures'!$C$25:$M$25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Figures'!$C$27:$M$27</c:f>
              <c:numCache>
                <c:formatCode>0.0</c:formatCode>
                <c:ptCount val="11"/>
                <c:pt idx="1">
                  <c:v>4.0666666666666664</c:v>
                </c:pt>
                <c:pt idx="2">
                  <c:v>4.0666666666666664</c:v>
                </c:pt>
                <c:pt idx="3">
                  <c:v>3.9333333333333336</c:v>
                </c:pt>
                <c:pt idx="4">
                  <c:v>3.666666666666667</c:v>
                </c:pt>
                <c:pt idx="5">
                  <c:v>3.5333333333333337</c:v>
                </c:pt>
                <c:pt idx="6">
                  <c:v>3.2</c:v>
                </c:pt>
                <c:pt idx="7">
                  <c:v>2.416666666666667</c:v>
                </c:pt>
                <c:pt idx="8">
                  <c:v>1.7777777777777779</c:v>
                </c:pt>
                <c:pt idx="9">
                  <c:v>1.1666666666666665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CA-4B0D-8D8D-73336C3A9EB3}"/>
            </c:ext>
          </c:extLst>
        </c:ser>
        <c:ser>
          <c:idx val="2"/>
          <c:order val="2"/>
          <c:tx>
            <c:strRef>
              <c:f>'Survival Figures'!$B$28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'Survival Figures'!$C$25:$M$25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Figures'!$C$28:$M$28</c:f>
              <c:numCache>
                <c:formatCode>General</c:formatCode>
                <c:ptCount val="11"/>
                <c:pt idx="2" formatCode="0.0">
                  <c:v>22.666666666666664</c:v>
                </c:pt>
                <c:pt idx="3" formatCode="0.0">
                  <c:v>22.666666666666664</c:v>
                </c:pt>
                <c:pt idx="4" formatCode="0.0">
                  <c:v>17</c:v>
                </c:pt>
                <c:pt idx="5" formatCode="0.0">
                  <c:v>14.266666666666666</c:v>
                </c:pt>
                <c:pt idx="6" formatCode="0.0">
                  <c:v>11.400000000000002</c:v>
                </c:pt>
                <c:pt idx="7" formatCode="0.0">
                  <c:v>8</c:v>
                </c:pt>
                <c:pt idx="8" formatCode="0.0">
                  <c:v>6.666666666666667</c:v>
                </c:pt>
                <c:pt idx="9" formatCode="0.0">
                  <c:v>3.833333333333333</c:v>
                </c:pt>
                <c:pt idx="10" formatCode="0.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CA-4B0D-8D8D-73336C3A9EB3}"/>
            </c:ext>
          </c:extLst>
        </c:ser>
        <c:ser>
          <c:idx val="3"/>
          <c:order val="3"/>
          <c:tx>
            <c:strRef>
              <c:f>'Survival Figures'!$B$29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'Survival Figures'!$C$25:$M$25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Figures'!$C$29:$M$29</c:f>
              <c:numCache>
                <c:formatCode>General</c:formatCode>
                <c:ptCount val="11"/>
                <c:pt idx="3" formatCode="0.0">
                  <c:v>6.7333333333333343</c:v>
                </c:pt>
                <c:pt idx="4" formatCode="0.0">
                  <c:v>6.2</c:v>
                </c:pt>
                <c:pt idx="5" formatCode="0.0">
                  <c:v>5.333333333333333</c:v>
                </c:pt>
                <c:pt idx="6" formatCode="0.0">
                  <c:v>3.9333333333333336</c:v>
                </c:pt>
                <c:pt idx="7" formatCode="0.0">
                  <c:v>3.083333333333333</c:v>
                </c:pt>
                <c:pt idx="8" formatCode="0.0">
                  <c:v>2.4444444444444446</c:v>
                </c:pt>
                <c:pt idx="9" formatCode="0.0">
                  <c:v>0.5</c:v>
                </c:pt>
                <c:pt idx="10" formatCode="0.0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CA-4B0D-8D8D-73336C3A9EB3}"/>
            </c:ext>
          </c:extLst>
        </c:ser>
        <c:ser>
          <c:idx val="4"/>
          <c:order val="4"/>
          <c:tx>
            <c:strRef>
              <c:f>'Survival Figures'!$B$30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'Survival Figures'!$C$25:$M$25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Figures'!$C$30:$M$30</c:f>
              <c:numCache>
                <c:formatCode>General</c:formatCode>
                <c:ptCount val="11"/>
                <c:pt idx="4" formatCode="0.0">
                  <c:v>7.6</c:v>
                </c:pt>
                <c:pt idx="5" formatCode="0.0">
                  <c:v>6.7333333333333325</c:v>
                </c:pt>
                <c:pt idx="6" formatCode="0.0">
                  <c:v>4.2</c:v>
                </c:pt>
                <c:pt idx="7" formatCode="0.0">
                  <c:v>3.0833333333333335</c:v>
                </c:pt>
                <c:pt idx="8" formatCode="0.0">
                  <c:v>2.8888888888888893</c:v>
                </c:pt>
                <c:pt idx="9" formatCode="0.0">
                  <c:v>2.3333333333333335</c:v>
                </c:pt>
                <c:pt idx="10" formatCode="0.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CA-4B0D-8D8D-73336C3A9EB3}"/>
            </c:ext>
          </c:extLst>
        </c:ser>
        <c:ser>
          <c:idx val="5"/>
          <c:order val="5"/>
          <c:tx>
            <c:strRef>
              <c:f>'Survival Figures'!$B$31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'Survival Figures'!$C$25:$M$25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Figures'!$C$31:$M$31</c:f>
              <c:numCache>
                <c:formatCode>General</c:formatCode>
                <c:ptCount val="11"/>
                <c:pt idx="5" formatCode="0.0">
                  <c:v>10.133333333333333</c:v>
                </c:pt>
                <c:pt idx="6" formatCode="0.0">
                  <c:v>5.3999999999999995</c:v>
                </c:pt>
                <c:pt idx="7" formatCode="0.0">
                  <c:v>5.166666666666667</c:v>
                </c:pt>
                <c:pt idx="8" formatCode="0.0">
                  <c:v>4.4444444444444446</c:v>
                </c:pt>
                <c:pt idx="9" formatCode="0.0">
                  <c:v>3.333333333333333</c:v>
                </c:pt>
                <c:pt idx="10" formatCode="0.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CA-4B0D-8D8D-73336C3A9EB3}"/>
            </c:ext>
          </c:extLst>
        </c:ser>
        <c:ser>
          <c:idx val="6"/>
          <c:order val="6"/>
          <c:tx>
            <c:strRef>
              <c:f>'Survival Figures'!$B$32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Figures'!$C$25:$M$25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Figures'!$C$32:$M$32</c:f>
              <c:numCache>
                <c:formatCode>General</c:formatCode>
                <c:ptCount val="11"/>
                <c:pt idx="6" formatCode="0.0">
                  <c:v>2.8666666666666663</c:v>
                </c:pt>
                <c:pt idx="7" formatCode="0.0">
                  <c:v>2.1666666666666665</c:v>
                </c:pt>
                <c:pt idx="8" formatCode="0.0">
                  <c:v>2.1111111111111112</c:v>
                </c:pt>
                <c:pt idx="9" formatCode="0.0">
                  <c:v>1.8333333333333335</c:v>
                </c:pt>
                <c:pt idx="10" formatCode="0.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CA-4B0D-8D8D-73336C3A9EB3}"/>
            </c:ext>
          </c:extLst>
        </c:ser>
        <c:ser>
          <c:idx val="7"/>
          <c:order val="7"/>
          <c:tx>
            <c:strRef>
              <c:f>'Survival Figures'!$B$33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Figures'!$C$25:$M$25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Figures'!$C$33:$M$33</c:f>
              <c:numCache>
                <c:formatCode>General</c:formatCode>
                <c:ptCount val="11"/>
                <c:pt idx="7" formatCode="0.0">
                  <c:v>2.5</c:v>
                </c:pt>
                <c:pt idx="8" formatCode="0.0">
                  <c:v>1.7777777777777777</c:v>
                </c:pt>
                <c:pt idx="9" formatCode="0.0">
                  <c:v>1</c:v>
                </c:pt>
                <c:pt idx="10" formatCode="0.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CA-4B0D-8D8D-73336C3A9EB3}"/>
            </c:ext>
          </c:extLst>
        </c:ser>
        <c:ser>
          <c:idx val="8"/>
          <c:order val="8"/>
          <c:tx>
            <c:strRef>
              <c:f>'Survival Figures'!$B$34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Figures'!$C$25:$M$25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Figures'!$C$34:$M$34</c:f>
              <c:numCache>
                <c:formatCode>General</c:formatCode>
                <c:ptCount val="11"/>
                <c:pt idx="8" formatCode="0.0">
                  <c:v>2.5555555555555558</c:v>
                </c:pt>
                <c:pt idx="9" formatCode="0.0">
                  <c:v>2.5</c:v>
                </c:pt>
                <c:pt idx="10" formatCode="0.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CA-4B0D-8D8D-73336C3A9EB3}"/>
            </c:ext>
          </c:extLst>
        </c:ser>
        <c:ser>
          <c:idx val="9"/>
          <c:order val="9"/>
          <c:tx>
            <c:strRef>
              <c:f>'Survival Figures'!$B$35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Figures'!$C$25:$M$25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Figures'!$C$35:$M$35</c:f>
              <c:numCache>
                <c:formatCode>General</c:formatCode>
                <c:ptCount val="11"/>
                <c:pt idx="9" formatCode="0.0">
                  <c:v>4</c:v>
                </c:pt>
                <c:pt idx="10" formatCode="0.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CA-4B0D-8D8D-73336C3A9EB3}"/>
            </c:ext>
          </c:extLst>
        </c:ser>
        <c:ser>
          <c:idx val="10"/>
          <c:order val="10"/>
          <c:tx>
            <c:strRef>
              <c:f>'Survival Figures'!$B$36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strRef>
              <c:f>'Survival Figures'!$C$25:$M$25</c:f>
              <c:strCache>
                <c:ptCount val="11"/>
                <c:pt idx="0">
                  <c:v>Jun, 2014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Jan, 2015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</c:strCache>
            </c:strRef>
          </c:cat>
          <c:val>
            <c:numRef>
              <c:f>'Survival Figures'!$C$36:$M$36</c:f>
              <c:numCache>
                <c:formatCode>General</c:formatCode>
                <c:ptCount val="11"/>
                <c:pt idx="10" formatCode="0.0">
                  <c:v>10.666666666666666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CA-4B0D-8D8D-73336C3A9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002520"/>
        <c:axId val="532001536"/>
      </c:areaChart>
      <c:catAx>
        <c:axId val="532002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2001536"/>
        <c:crosses val="autoZero"/>
        <c:auto val="1"/>
        <c:lblAlgn val="ctr"/>
        <c:lblOffset val="100"/>
        <c:noMultiLvlLbl val="0"/>
      </c:catAx>
      <c:valAx>
        <c:axId val="53200153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2002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81</xdr:row>
      <xdr:rowOff>114300</xdr:rowOff>
    </xdr:from>
    <xdr:to>
      <xdr:col>10</xdr:col>
      <xdr:colOff>19049</xdr:colOff>
      <xdr:row>103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104</xdr:row>
      <xdr:rowOff>4762</xdr:rowOff>
    </xdr:from>
    <xdr:to>
      <xdr:col>15</xdr:col>
      <xdr:colOff>790575</xdr:colOff>
      <xdr:row>124</xdr:row>
      <xdr:rowOff>171450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83</xdr:row>
      <xdr:rowOff>157161</xdr:rowOff>
    </xdr:from>
    <xdr:to>
      <xdr:col>15</xdr:col>
      <xdr:colOff>761999</xdr:colOff>
      <xdr:row>105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83</xdr:row>
      <xdr:rowOff>180975</xdr:rowOff>
    </xdr:from>
    <xdr:to>
      <xdr:col>13</xdr:col>
      <xdr:colOff>761999</xdr:colOff>
      <xdr:row>105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6</xdr:row>
      <xdr:rowOff>76200</xdr:rowOff>
    </xdr:from>
    <xdr:to>
      <xdr:col>16</xdr:col>
      <xdr:colOff>752475</xdr:colOff>
      <xdr:row>20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166686</xdr:rowOff>
    </xdr:from>
    <xdr:to>
      <xdr:col>7</xdr:col>
      <xdr:colOff>747713</xdr:colOff>
      <xdr:row>74</xdr:row>
      <xdr:rowOff>190499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733425</xdr:colOff>
      <xdr:row>0</xdr:row>
      <xdr:rowOff>0</xdr:rowOff>
    </xdr:from>
    <xdr:to>
      <xdr:col>9</xdr:col>
      <xdr:colOff>723900</xdr:colOff>
      <xdr:row>21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304800</xdr:colOff>
      <xdr:row>24</xdr:row>
      <xdr:rowOff>114300</xdr:rowOff>
    </xdr:from>
    <xdr:to>
      <xdr:col>11</xdr:col>
      <xdr:colOff>304800</xdr:colOff>
      <xdr:row>39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0.475</cdr:x>
      <cdr:y>0.04167</cdr:y>
    </cdr:from>
    <cdr:to>
      <cdr:x>0.56875</cdr:x>
      <cdr:y>0.13194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171700" y="114301"/>
          <a:ext cx="428625" cy="2476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EC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"/>
  <sheetViews>
    <sheetView tabSelected="1" zoomScale="98" zoomScaleNormal="98" workbookViewId="0">
      <selection activeCell="E9" sqref="E9"/>
    </sheetView>
  </sheetViews>
  <sheetFormatPr baseColWidth="10" defaultRowHeight="15" x14ac:dyDescent="0.25"/>
  <sheetData>
    <row r="1" spans="1:13" x14ac:dyDescent="0.25">
      <c r="A1" s="14"/>
      <c r="B1" s="14"/>
      <c r="C1" s="14" t="s">
        <v>88</v>
      </c>
      <c r="D1" s="14"/>
      <c r="E1" s="14"/>
      <c r="F1" s="14"/>
      <c r="G1" s="14"/>
      <c r="H1" s="14"/>
      <c r="I1" s="14"/>
      <c r="J1" s="14"/>
      <c r="K1" s="14"/>
      <c r="L1" s="15" t="s">
        <v>89</v>
      </c>
      <c r="M1" s="14"/>
    </row>
    <row r="2" spans="1:13" x14ac:dyDescent="0.25">
      <c r="A2" s="14"/>
      <c r="B2" s="14"/>
      <c r="C2" s="34" t="s">
        <v>0</v>
      </c>
      <c r="D2" s="34" t="s">
        <v>1</v>
      </c>
      <c r="E2" s="34" t="s">
        <v>2</v>
      </c>
      <c r="F2" s="34" t="s">
        <v>3</v>
      </c>
      <c r="G2" s="34" t="s">
        <v>5</v>
      </c>
      <c r="H2" s="34" t="s">
        <v>6</v>
      </c>
      <c r="I2" s="34" t="s">
        <v>7</v>
      </c>
      <c r="J2" s="34" t="s">
        <v>8</v>
      </c>
      <c r="K2" s="45">
        <v>42054</v>
      </c>
      <c r="L2" s="45">
        <v>42080</v>
      </c>
      <c r="M2" s="16">
        <v>42108</v>
      </c>
    </row>
    <row r="3" spans="1:13" x14ac:dyDescent="0.25">
      <c r="A3" s="14" t="s">
        <v>103</v>
      </c>
      <c r="B3" s="14" t="s">
        <v>83</v>
      </c>
      <c r="C3" s="34">
        <v>4</v>
      </c>
      <c r="D3" s="34">
        <v>4</v>
      </c>
      <c r="E3" s="34">
        <v>4</v>
      </c>
      <c r="F3" s="34">
        <v>4</v>
      </c>
      <c r="G3" s="34">
        <v>4</v>
      </c>
      <c r="H3" s="34">
        <v>2</v>
      </c>
      <c r="I3" s="34">
        <v>1</v>
      </c>
      <c r="J3" s="34">
        <v>0</v>
      </c>
      <c r="K3" s="34">
        <v>0</v>
      </c>
      <c r="L3" s="34">
        <v>0</v>
      </c>
      <c r="M3" s="14"/>
    </row>
    <row r="4" spans="1:13" x14ac:dyDescent="0.25">
      <c r="A4" s="14"/>
      <c r="B4" s="14" t="s">
        <v>52</v>
      </c>
      <c r="C4" s="34"/>
      <c r="D4" s="34">
        <v>10</v>
      </c>
      <c r="E4" s="34">
        <v>10</v>
      </c>
      <c r="F4" s="34">
        <v>10</v>
      </c>
      <c r="G4" s="34">
        <v>10</v>
      </c>
      <c r="H4" s="34">
        <v>8</v>
      </c>
      <c r="I4" s="34">
        <v>7</v>
      </c>
      <c r="J4" s="34">
        <v>6</v>
      </c>
      <c r="K4" s="34">
        <v>6</v>
      </c>
      <c r="L4" s="34">
        <v>2</v>
      </c>
      <c r="M4" s="14"/>
    </row>
    <row r="5" spans="1:13" x14ac:dyDescent="0.25">
      <c r="A5" s="14"/>
      <c r="B5" s="14" t="s">
        <v>77</v>
      </c>
      <c r="C5" s="34"/>
      <c r="D5" s="34"/>
      <c r="E5" s="34">
        <v>47</v>
      </c>
      <c r="F5" s="34">
        <v>47</v>
      </c>
      <c r="G5" s="34">
        <v>47</v>
      </c>
      <c r="H5" s="34">
        <v>30</v>
      </c>
      <c r="I5" s="34">
        <v>27</v>
      </c>
      <c r="J5" s="34">
        <v>27</v>
      </c>
      <c r="K5" s="34">
        <v>27</v>
      </c>
      <c r="L5" s="34">
        <v>13</v>
      </c>
      <c r="M5" s="14"/>
    </row>
    <row r="6" spans="1:13" x14ac:dyDescent="0.25">
      <c r="A6" s="14"/>
      <c r="B6" s="14" t="s">
        <v>53</v>
      </c>
      <c r="C6" s="34"/>
      <c r="D6" s="34"/>
      <c r="E6" s="34"/>
      <c r="F6" s="34">
        <v>28</v>
      </c>
      <c r="G6" s="34">
        <v>28</v>
      </c>
      <c r="H6" s="34">
        <v>21</v>
      </c>
      <c r="I6" s="34">
        <v>19</v>
      </c>
      <c r="J6" s="34">
        <v>19</v>
      </c>
      <c r="K6" s="34">
        <v>19</v>
      </c>
      <c r="L6" s="34">
        <v>10</v>
      </c>
      <c r="M6" s="14"/>
    </row>
    <row r="7" spans="1:13" x14ac:dyDescent="0.25">
      <c r="A7" s="14"/>
      <c r="B7" s="14" t="s">
        <v>54</v>
      </c>
      <c r="C7" s="34"/>
      <c r="D7" s="34"/>
      <c r="E7" s="34"/>
      <c r="F7" s="34"/>
      <c r="G7" s="34">
        <v>25</v>
      </c>
      <c r="H7" s="34">
        <v>25</v>
      </c>
      <c r="I7" s="34">
        <v>16</v>
      </c>
      <c r="J7" s="34">
        <v>16</v>
      </c>
      <c r="K7" s="34">
        <v>15</v>
      </c>
      <c r="L7" s="34">
        <v>7</v>
      </c>
      <c r="M7" s="14"/>
    </row>
    <row r="8" spans="1:13" x14ac:dyDescent="0.25">
      <c r="A8" s="14"/>
      <c r="B8" s="14" t="s">
        <v>55</v>
      </c>
      <c r="C8" s="34"/>
      <c r="D8" s="34"/>
      <c r="E8" s="34"/>
      <c r="F8" s="34"/>
      <c r="G8" s="34"/>
      <c r="H8" s="34">
        <v>27</v>
      </c>
      <c r="I8" s="34">
        <v>18</v>
      </c>
      <c r="J8" s="34">
        <v>18</v>
      </c>
      <c r="K8" s="34">
        <v>18</v>
      </c>
      <c r="L8" s="34">
        <v>11</v>
      </c>
      <c r="M8" s="14"/>
    </row>
    <row r="9" spans="1:13" x14ac:dyDescent="0.25">
      <c r="A9" s="14"/>
      <c r="B9" s="14" t="s">
        <v>79</v>
      </c>
      <c r="C9" s="34"/>
      <c r="D9" s="34"/>
      <c r="E9" s="34"/>
      <c r="F9" s="34"/>
      <c r="G9" s="34"/>
      <c r="H9" s="34"/>
      <c r="I9" s="34">
        <v>10</v>
      </c>
      <c r="J9" s="34">
        <v>10</v>
      </c>
      <c r="K9" s="34">
        <v>6</v>
      </c>
      <c r="L9" s="34">
        <v>6</v>
      </c>
      <c r="M9" s="14"/>
    </row>
    <row r="10" spans="1:13" x14ac:dyDescent="0.25">
      <c r="A10" s="14"/>
      <c r="B10" s="14" t="s">
        <v>84</v>
      </c>
      <c r="C10" s="34"/>
      <c r="D10" s="34"/>
      <c r="E10" s="34"/>
      <c r="F10" s="34"/>
      <c r="G10" s="34"/>
      <c r="H10" s="34"/>
      <c r="I10" s="34"/>
      <c r="J10" s="34">
        <v>6</v>
      </c>
      <c r="K10" s="34">
        <v>5</v>
      </c>
      <c r="L10" s="34">
        <v>5</v>
      </c>
      <c r="M10" s="14"/>
    </row>
    <row r="11" spans="1:13" x14ac:dyDescent="0.25">
      <c r="A11" s="14"/>
      <c r="B11" s="14" t="s">
        <v>56</v>
      </c>
      <c r="C11" s="34"/>
      <c r="D11" s="34"/>
      <c r="E11" s="34"/>
      <c r="F11" s="34"/>
      <c r="G11" s="34"/>
      <c r="H11" s="34"/>
      <c r="I11" s="34"/>
      <c r="J11" s="34"/>
      <c r="K11" s="34">
        <v>5</v>
      </c>
      <c r="L11" s="34">
        <v>4</v>
      </c>
      <c r="M11" s="14"/>
    </row>
    <row r="12" spans="1:13" x14ac:dyDescent="0.25">
      <c r="A12" s="14"/>
      <c r="B12" s="14" t="s">
        <v>57</v>
      </c>
      <c r="C12" s="34"/>
      <c r="D12" s="34"/>
      <c r="E12" s="34"/>
      <c r="F12" s="34"/>
      <c r="G12" s="34"/>
      <c r="H12" s="34"/>
      <c r="I12" s="34"/>
      <c r="J12" s="34"/>
      <c r="K12" s="34"/>
      <c r="L12" s="34">
        <v>0</v>
      </c>
      <c r="M12" s="14"/>
    </row>
    <row r="13" spans="1:13" x14ac:dyDescent="0.25">
      <c r="A13" s="14"/>
      <c r="B13" s="14" t="s">
        <v>82</v>
      </c>
      <c r="C13" s="34"/>
      <c r="D13" s="34"/>
      <c r="E13" s="34"/>
      <c r="F13" s="34"/>
      <c r="G13" s="34"/>
      <c r="H13" s="34"/>
      <c r="I13" s="34"/>
      <c r="J13" s="34"/>
      <c r="K13" s="34"/>
      <c r="L13" s="46"/>
      <c r="M13" s="14"/>
    </row>
    <row r="14" spans="1:13" x14ac:dyDescent="0.25">
      <c r="A14" s="4" t="s">
        <v>90</v>
      </c>
      <c r="B14" s="14"/>
      <c r="C14" s="34">
        <v>4</v>
      </c>
      <c r="D14" s="34">
        <v>14</v>
      </c>
      <c r="E14" s="34">
        <v>61</v>
      </c>
      <c r="F14" s="34">
        <f>SUM(F3:F6)</f>
        <v>89</v>
      </c>
      <c r="G14" s="34">
        <f>SUM(G3:G7)</f>
        <v>114</v>
      </c>
      <c r="H14" s="34">
        <f>SUM(H3:H8)</f>
        <v>113</v>
      </c>
      <c r="I14" s="34">
        <f>SUM(I3:I9)</f>
        <v>98</v>
      </c>
      <c r="J14" s="34">
        <f>SUM(J3:J10)</f>
        <v>102</v>
      </c>
      <c r="K14" s="76">
        <f>SUM(K3:K12)</f>
        <v>101</v>
      </c>
      <c r="L14" s="76">
        <f>SUM(L3:L12)</f>
        <v>58</v>
      </c>
      <c r="M14" s="14"/>
    </row>
    <row r="15" spans="1:13" x14ac:dyDescent="0.25">
      <c r="A15" s="4" t="s">
        <v>91</v>
      </c>
      <c r="B15" s="14"/>
      <c r="C15" s="34"/>
      <c r="D15" s="34">
        <v>4</v>
      </c>
      <c r="E15" s="34">
        <v>14</v>
      </c>
      <c r="F15" s="34">
        <v>61</v>
      </c>
      <c r="G15" s="34">
        <v>89</v>
      </c>
      <c r="H15" s="34">
        <v>86</v>
      </c>
      <c r="I15" s="34">
        <v>88</v>
      </c>
      <c r="J15" s="34">
        <v>96</v>
      </c>
      <c r="K15" s="76">
        <v>96</v>
      </c>
      <c r="L15" s="76">
        <v>58</v>
      </c>
      <c r="M15" s="14"/>
    </row>
    <row r="16" spans="1:13" x14ac:dyDescent="0.25">
      <c r="A16" s="14"/>
      <c r="B16" s="14"/>
      <c r="C16" s="34"/>
      <c r="D16" s="34"/>
      <c r="E16" s="34"/>
      <c r="F16" s="34"/>
      <c r="G16" s="34"/>
      <c r="H16" s="34"/>
      <c r="I16" s="34"/>
      <c r="J16" s="34"/>
      <c r="K16" s="34"/>
      <c r="L16" s="46"/>
      <c r="M16" s="14"/>
    </row>
    <row r="17" spans="1:13" x14ac:dyDescent="0.25">
      <c r="A17" s="14"/>
      <c r="B17" s="14"/>
      <c r="C17" s="34"/>
      <c r="D17" s="34"/>
      <c r="E17" s="34"/>
      <c r="F17" s="34"/>
      <c r="G17" s="34"/>
      <c r="H17" s="34"/>
      <c r="I17" s="34"/>
      <c r="J17" s="34"/>
      <c r="K17" s="34"/>
      <c r="L17" s="46" t="s">
        <v>89</v>
      </c>
      <c r="M17" s="14"/>
    </row>
    <row r="18" spans="1:13" x14ac:dyDescent="0.25">
      <c r="A18" s="14" t="s">
        <v>108</v>
      </c>
      <c r="B18" s="14" t="s">
        <v>83</v>
      </c>
      <c r="C18" s="34">
        <v>4</v>
      </c>
      <c r="D18" s="34">
        <v>4</v>
      </c>
      <c r="E18" s="34">
        <v>4</v>
      </c>
      <c r="F18" s="34">
        <v>4</v>
      </c>
      <c r="G18" s="34">
        <v>4</v>
      </c>
      <c r="H18" s="34">
        <v>4</v>
      </c>
      <c r="I18" s="34">
        <v>4</v>
      </c>
      <c r="J18" s="34">
        <v>3</v>
      </c>
      <c r="K18" s="34">
        <v>1</v>
      </c>
      <c r="L18" s="34">
        <v>1</v>
      </c>
      <c r="M18" s="14"/>
    </row>
    <row r="19" spans="1:13" x14ac:dyDescent="0.25">
      <c r="A19" s="14"/>
      <c r="B19" s="14" t="s">
        <v>52</v>
      </c>
      <c r="C19" s="34"/>
      <c r="D19" s="34">
        <v>7</v>
      </c>
      <c r="E19" s="34">
        <v>7</v>
      </c>
      <c r="F19" s="34">
        <v>7</v>
      </c>
      <c r="G19" s="34">
        <v>7</v>
      </c>
      <c r="H19" s="34">
        <v>7</v>
      </c>
      <c r="I19" s="34">
        <v>7</v>
      </c>
      <c r="J19" s="34">
        <v>5</v>
      </c>
      <c r="K19" s="34">
        <v>5</v>
      </c>
      <c r="L19" s="34">
        <v>2</v>
      </c>
      <c r="M19" s="14"/>
    </row>
    <row r="20" spans="1:13" x14ac:dyDescent="0.25">
      <c r="A20" s="14"/>
      <c r="B20" s="14" t="s">
        <v>77</v>
      </c>
      <c r="C20" s="34"/>
      <c r="D20" s="34"/>
      <c r="E20" s="34">
        <v>16</v>
      </c>
      <c r="F20" s="34">
        <v>16</v>
      </c>
      <c r="G20" s="34">
        <v>16</v>
      </c>
      <c r="H20" s="34">
        <v>11</v>
      </c>
      <c r="I20" s="34">
        <v>10</v>
      </c>
      <c r="J20" s="34">
        <v>9</v>
      </c>
      <c r="K20" s="34">
        <v>9</v>
      </c>
      <c r="L20" s="34">
        <v>8</v>
      </c>
      <c r="M20" s="14"/>
    </row>
    <row r="21" spans="1:13" x14ac:dyDescent="0.25">
      <c r="A21" s="14"/>
      <c r="B21" s="14" t="s">
        <v>53</v>
      </c>
      <c r="C21" s="34"/>
      <c r="D21" s="34"/>
      <c r="E21" s="34"/>
      <c r="F21" s="34">
        <v>8</v>
      </c>
      <c r="G21" s="34">
        <v>8</v>
      </c>
      <c r="H21" s="34">
        <v>7</v>
      </c>
      <c r="I21" s="34">
        <v>5</v>
      </c>
      <c r="J21" s="34">
        <v>3</v>
      </c>
      <c r="K21" s="34">
        <v>3</v>
      </c>
      <c r="L21" s="34">
        <v>3</v>
      </c>
      <c r="M21" s="14"/>
    </row>
    <row r="22" spans="1:13" x14ac:dyDescent="0.25">
      <c r="A22" s="14"/>
      <c r="B22" s="14" t="s">
        <v>54</v>
      </c>
      <c r="C22" s="34"/>
      <c r="D22" s="34"/>
      <c r="E22" s="34"/>
      <c r="F22" s="34"/>
      <c r="G22" s="34">
        <v>9</v>
      </c>
      <c r="H22" s="34">
        <v>8</v>
      </c>
      <c r="I22" s="34">
        <v>6</v>
      </c>
      <c r="J22" s="34">
        <v>4</v>
      </c>
      <c r="K22" s="34">
        <v>4</v>
      </c>
      <c r="L22" s="34">
        <v>3</v>
      </c>
      <c r="M22" s="14"/>
    </row>
    <row r="23" spans="1:13" x14ac:dyDescent="0.25">
      <c r="A23" s="14"/>
      <c r="B23" s="14" t="s">
        <v>55</v>
      </c>
      <c r="C23" s="34"/>
      <c r="D23" s="34"/>
      <c r="E23" s="34"/>
      <c r="F23" s="34"/>
      <c r="G23" s="34"/>
      <c r="H23" s="34">
        <v>7</v>
      </c>
      <c r="I23" s="34">
        <v>4</v>
      </c>
      <c r="J23" s="34">
        <v>4</v>
      </c>
      <c r="K23" s="34">
        <v>4</v>
      </c>
      <c r="L23" s="34">
        <v>2</v>
      </c>
      <c r="M23" s="14"/>
    </row>
    <row r="24" spans="1:13" x14ac:dyDescent="0.25">
      <c r="A24" s="14"/>
      <c r="B24" s="14" t="s">
        <v>79</v>
      </c>
      <c r="C24" s="34"/>
      <c r="D24" s="34"/>
      <c r="E24" s="34"/>
      <c r="F24" s="34"/>
      <c r="G24" s="34"/>
      <c r="H24" s="34"/>
      <c r="I24" s="34">
        <v>0</v>
      </c>
      <c r="J24" s="34">
        <v>0</v>
      </c>
      <c r="K24" s="34">
        <v>0</v>
      </c>
      <c r="L24" s="34">
        <v>0</v>
      </c>
      <c r="M24" s="14"/>
    </row>
    <row r="25" spans="1:13" x14ac:dyDescent="0.25">
      <c r="A25" s="14"/>
      <c r="B25" s="14" t="s">
        <v>84</v>
      </c>
      <c r="C25" s="34"/>
      <c r="D25" s="34"/>
      <c r="E25" s="34"/>
      <c r="F25" s="34"/>
      <c r="G25" s="34"/>
      <c r="H25" s="34"/>
      <c r="I25" s="34"/>
      <c r="J25" s="34">
        <v>7</v>
      </c>
      <c r="K25" s="34">
        <v>7</v>
      </c>
      <c r="L25" s="34">
        <v>5</v>
      </c>
      <c r="M25" s="14"/>
    </row>
    <row r="26" spans="1:13" x14ac:dyDescent="0.25">
      <c r="A26" s="14"/>
      <c r="B26" s="14" t="s">
        <v>56</v>
      </c>
      <c r="C26" s="34"/>
      <c r="D26" s="34"/>
      <c r="E26" s="34"/>
      <c r="F26" s="34"/>
      <c r="G26" s="34"/>
      <c r="H26" s="34"/>
      <c r="I26" s="34"/>
      <c r="J26" s="34"/>
      <c r="K26" s="34">
        <v>1</v>
      </c>
      <c r="L26" s="34">
        <v>1</v>
      </c>
      <c r="M26" s="14"/>
    </row>
    <row r="27" spans="1:13" x14ac:dyDescent="0.25">
      <c r="A27" s="14"/>
      <c r="B27" s="14" t="s">
        <v>57</v>
      </c>
      <c r="C27" s="34"/>
      <c r="D27" s="34"/>
      <c r="E27" s="34"/>
      <c r="F27" s="34"/>
      <c r="G27" s="34"/>
      <c r="H27" s="34"/>
      <c r="I27" s="34"/>
      <c r="J27" s="34"/>
      <c r="K27" s="34"/>
      <c r="L27" s="34">
        <v>6</v>
      </c>
      <c r="M27" s="14"/>
    </row>
    <row r="28" spans="1:13" x14ac:dyDescent="0.25">
      <c r="A28" s="14"/>
      <c r="B28" s="14" t="s">
        <v>82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14"/>
    </row>
    <row r="29" spans="1:13" x14ac:dyDescent="0.25">
      <c r="A29" s="4" t="s">
        <v>90</v>
      </c>
      <c r="B29" s="14"/>
      <c r="C29" s="34">
        <v>4</v>
      </c>
      <c r="D29" s="34">
        <v>11</v>
      </c>
      <c r="E29" s="34">
        <v>27</v>
      </c>
      <c r="F29" s="34">
        <v>35</v>
      </c>
      <c r="G29" s="34">
        <v>44</v>
      </c>
      <c r="H29" s="34">
        <f>SUM(H18:H23)</f>
        <v>44</v>
      </c>
      <c r="I29" s="34">
        <f>SUM(I18:I24)</f>
        <v>36</v>
      </c>
      <c r="J29" s="34">
        <f>SUM(J18:J25)</f>
        <v>35</v>
      </c>
      <c r="K29" s="34">
        <f>SUM(K18:K26)</f>
        <v>34</v>
      </c>
      <c r="L29" s="34">
        <f>SUM(L18:L27)</f>
        <v>31</v>
      </c>
      <c r="M29" s="14"/>
    </row>
    <row r="30" spans="1:13" x14ac:dyDescent="0.25">
      <c r="A30" s="4" t="s">
        <v>91</v>
      </c>
      <c r="B30" s="14"/>
      <c r="C30" s="34"/>
      <c r="D30" s="34">
        <v>4</v>
      </c>
      <c r="E30" s="34">
        <v>11</v>
      </c>
      <c r="F30" s="34">
        <v>27</v>
      </c>
      <c r="G30" s="34">
        <v>35</v>
      </c>
      <c r="H30" s="34">
        <v>37</v>
      </c>
      <c r="I30" s="34">
        <v>36</v>
      </c>
      <c r="J30" s="34">
        <v>28</v>
      </c>
      <c r="K30" s="34">
        <v>33</v>
      </c>
      <c r="L30" s="34">
        <v>25</v>
      </c>
      <c r="M30" s="14"/>
    </row>
    <row r="31" spans="1:13" x14ac:dyDescent="0.25">
      <c r="A31" s="14"/>
      <c r="B31" s="1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14"/>
    </row>
    <row r="32" spans="1:13" x14ac:dyDescent="0.25">
      <c r="A32" s="14"/>
      <c r="B32" s="14"/>
      <c r="C32" s="34"/>
      <c r="D32" s="34"/>
      <c r="E32" s="34"/>
      <c r="F32" s="34"/>
      <c r="G32" s="34"/>
      <c r="H32" s="34"/>
      <c r="I32" s="34"/>
      <c r="J32" s="34"/>
      <c r="K32" s="34"/>
      <c r="L32" s="46" t="s">
        <v>89</v>
      </c>
      <c r="M32" s="14"/>
    </row>
    <row r="33" spans="1:13" x14ac:dyDescent="0.25">
      <c r="A33" s="14" t="s">
        <v>109</v>
      </c>
      <c r="B33" s="14" t="s">
        <v>83</v>
      </c>
      <c r="C33" s="34">
        <v>3</v>
      </c>
      <c r="D33" s="34">
        <v>3</v>
      </c>
      <c r="E33" s="34">
        <v>3</v>
      </c>
      <c r="F33" s="34">
        <v>3</v>
      </c>
      <c r="G33" s="34">
        <v>3</v>
      </c>
      <c r="H33" s="34">
        <v>3</v>
      </c>
      <c r="I33" s="34">
        <v>2</v>
      </c>
      <c r="J33" s="34">
        <v>2</v>
      </c>
      <c r="K33" s="34">
        <v>1</v>
      </c>
      <c r="L33" s="34">
        <v>0</v>
      </c>
      <c r="M33" s="14"/>
    </row>
    <row r="34" spans="1:13" x14ac:dyDescent="0.25">
      <c r="A34" s="14"/>
      <c r="B34" s="14" t="s">
        <v>52</v>
      </c>
      <c r="C34" s="34"/>
      <c r="D34" s="34">
        <v>7</v>
      </c>
      <c r="E34" s="34">
        <v>7</v>
      </c>
      <c r="F34" s="34">
        <v>7</v>
      </c>
      <c r="G34" s="34">
        <v>4</v>
      </c>
      <c r="H34" s="34">
        <v>4</v>
      </c>
      <c r="I34" s="34">
        <v>2</v>
      </c>
      <c r="J34" s="34">
        <v>2</v>
      </c>
      <c r="K34" s="34">
        <v>2</v>
      </c>
      <c r="L34" s="34">
        <v>1</v>
      </c>
      <c r="M34" s="14"/>
    </row>
    <row r="35" spans="1:13" x14ac:dyDescent="0.25">
      <c r="A35" s="14"/>
      <c r="B35" s="14" t="s">
        <v>77</v>
      </c>
      <c r="C35" s="34"/>
      <c r="D35" s="34"/>
      <c r="E35" s="34">
        <v>27</v>
      </c>
      <c r="F35" s="34">
        <v>27</v>
      </c>
      <c r="G35" s="34">
        <v>24</v>
      </c>
      <c r="H35" s="34">
        <v>24</v>
      </c>
      <c r="I35" s="34">
        <v>16</v>
      </c>
      <c r="J35" s="34">
        <v>11</v>
      </c>
      <c r="K35" s="34">
        <v>9</v>
      </c>
      <c r="L35" s="34">
        <v>8</v>
      </c>
      <c r="M35" s="14"/>
    </row>
    <row r="36" spans="1:13" x14ac:dyDescent="0.25">
      <c r="A36" s="14"/>
      <c r="B36" s="14" t="s">
        <v>53</v>
      </c>
      <c r="C36" s="34"/>
      <c r="D36" s="34"/>
      <c r="E36" s="34"/>
      <c r="F36" s="34">
        <v>17</v>
      </c>
      <c r="G36" s="34">
        <v>16</v>
      </c>
      <c r="H36" s="34">
        <v>12</v>
      </c>
      <c r="I36" s="34">
        <v>11</v>
      </c>
      <c r="J36" s="34">
        <v>10</v>
      </c>
      <c r="K36" s="34">
        <v>9</v>
      </c>
      <c r="L36" s="34">
        <v>8</v>
      </c>
      <c r="M36" s="14"/>
    </row>
    <row r="37" spans="1:13" x14ac:dyDescent="0.25">
      <c r="A37" s="14"/>
      <c r="B37" s="14" t="s">
        <v>54</v>
      </c>
      <c r="C37" s="34"/>
      <c r="D37" s="34"/>
      <c r="E37" s="34"/>
      <c r="F37" s="34"/>
      <c r="G37" s="34">
        <v>7</v>
      </c>
      <c r="H37" s="34">
        <v>4</v>
      </c>
      <c r="I37" s="34">
        <v>4</v>
      </c>
      <c r="J37" s="34">
        <v>4</v>
      </c>
      <c r="K37" s="34">
        <v>4</v>
      </c>
      <c r="L37" s="34">
        <v>3</v>
      </c>
      <c r="M37" s="14"/>
    </row>
    <row r="38" spans="1:13" x14ac:dyDescent="0.25">
      <c r="A38" s="14"/>
      <c r="B38" s="14" t="s">
        <v>55</v>
      </c>
      <c r="C38" s="34"/>
      <c r="D38" s="34"/>
      <c r="E38" s="34"/>
      <c r="F38" s="34"/>
      <c r="G38" s="34"/>
      <c r="H38" s="34">
        <v>6</v>
      </c>
      <c r="I38" s="34">
        <v>4</v>
      </c>
      <c r="J38" s="34">
        <v>4</v>
      </c>
      <c r="K38" s="34">
        <v>4</v>
      </c>
      <c r="L38" s="34">
        <v>4</v>
      </c>
      <c r="M38" s="14"/>
    </row>
    <row r="39" spans="1:13" x14ac:dyDescent="0.25">
      <c r="A39" s="14"/>
      <c r="B39" s="14" t="s">
        <v>79</v>
      </c>
      <c r="C39" s="34"/>
      <c r="D39" s="34"/>
      <c r="E39" s="34"/>
      <c r="F39" s="34"/>
      <c r="G39" s="34"/>
      <c r="H39" s="34"/>
      <c r="I39" s="34">
        <v>0</v>
      </c>
      <c r="J39" s="34">
        <v>0</v>
      </c>
      <c r="K39" s="34">
        <v>0</v>
      </c>
      <c r="L39" s="34">
        <v>0</v>
      </c>
      <c r="M39" s="14"/>
    </row>
    <row r="40" spans="1:13" x14ac:dyDescent="0.25">
      <c r="A40" s="14"/>
      <c r="B40" s="14" t="s">
        <v>84</v>
      </c>
      <c r="C40" s="34"/>
      <c r="D40" s="34"/>
      <c r="E40" s="34"/>
      <c r="F40" s="34"/>
      <c r="G40" s="34"/>
      <c r="H40" s="34"/>
      <c r="I40" s="34"/>
      <c r="J40" s="34">
        <v>3</v>
      </c>
      <c r="K40" s="34">
        <v>3</v>
      </c>
      <c r="L40" s="34">
        <v>2</v>
      </c>
      <c r="M40" s="14"/>
    </row>
    <row r="41" spans="1:13" x14ac:dyDescent="0.25">
      <c r="A41" s="14"/>
      <c r="B41" s="14" t="s">
        <v>56</v>
      </c>
      <c r="C41" s="34"/>
      <c r="D41" s="34"/>
      <c r="E41" s="34"/>
      <c r="F41" s="34"/>
      <c r="G41" s="34"/>
      <c r="H41" s="34"/>
      <c r="I41" s="34"/>
      <c r="J41" s="34"/>
      <c r="K41" s="34">
        <v>7</v>
      </c>
      <c r="L41" s="34">
        <v>7</v>
      </c>
      <c r="M41" s="14"/>
    </row>
    <row r="42" spans="1:13" x14ac:dyDescent="0.25">
      <c r="A42" s="14"/>
      <c r="B42" s="14" t="s">
        <v>57</v>
      </c>
      <c r="C42" s="34"/>
      <c r="D42" s="34"/>
      <c r="E42" s="34"/>
      <c r="F42" s="34"/>
      <c r="G42" s="34"/>
      <c r="H42" s="34"/>
      <c r="I42" s="34"/>
      <c r="J42" s="34"/>
      <c r="K42" s="34"/>
      <c r="L42" s="34">
        <v>7</v>
      </c>
      <c r="M42" s="14"/>
    </row>
    <row r="43" spans="1:13" x14ac:dyDescent="0.25">
      <c r="A43" s="14"/>
      <c r="B43" s="14" t="s">
        <v>82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14"/>
    </row>
    <row r="44" spans="1:13" x14ac:dyDescent="0.25">
      <c r="A44" s="4" t="s">
        <v>90</v>
      </c>
      <c r="B44" s="14"/>
      <c r="C44" s="34">
        <v>3</v>
      </c>
      <c r="D44" s="34">
        <v>10</v>
      </c>
      <c r="E44" s="34">
        <v>37</v>
      </c>
      <c r="F44" s="34">
        <f>SUM(F33:F36)</f>
        <v>54</v>
      </c>
      <c r="G44" s="34">
        <f>SUM(G33:G37)</f>
        <v>54</v>
      </c>
      <c r="H44" s="34">
        <f>SUM(H33:H38)</f>
        <v>53</v>
      </c>
      <c r="I44" s="34">
        <f>SUM(I33:I39)</f>
        <v>39</v>
      </c>
      <c r="J44" s="34">
        <f>SUM(J33:J40)</f>
        <v>36</v>
      </c>
      <c r="K44" s="34">
        <f>SUM(K33:K41)</f>
        <v>39</v>
      </c>
      <c r="L44" s="34">
        <f>SUM(L33:L42)</f>
        <v>40</v>
      </c>
      <c r="M44" s="14"/>
    </row>
    <row r="45" spans="1:13" x14ac:dyDescent="0.25">
      <c r="A45" s="4" t="s">
        <v>91</v>
      </c>
      <c r="B45" s="14"/>
      <c r="C45" s="34"/>
      <c r="D45" s="34">
        <v>3</v>
      </c>
      <c r="E45" s="34">
        <v>10</v>
      </c>
      <c r="F45" s="34">
        <v>37</v>
      </c>
      <c r="G45" s="34">
        <v>47</v>
      </c>
      <c r="H45" s="34">
        <v>47</v>
      </c>
      <c r="I45" s="34">
        <v>39</v>
      </c>
      <c r="J45" s="34">
        <v>33</v>
      </c>
      <c r="K45" s="34">
        <v>32</v>
      </c>
      <c r="L45" s="34">
        <v>33</v>
      </c>
      <c r="M45" s="14"/>
    </row>
    <row r="46" spans="1:13" x14ac:dyDescent="0.25">
      <c r="C46" s="35"/>
      <c r="D46" s="35"/>
      <c r="E46" s="35"/>
      <c r="F46" s="35"/>
      <c r="G46" s="35"/>
      <c r="H46" s="35"/>
      <c r="I46" s="35"/>
      <c r="J46" s="35"/>
      <c r="K46" s="33"/>
      <c r="L46" s="35"/>
    </row>
    <row r="47" spans="1:13" x14ac:dyDescent="0.25">
      <c r="A47" s="13"/>
      <c r="B47" s="13"/>
      <c r="C47" s="36"/>
      <c r="D47" s="36"/>
      <c r="E47" s="36"/>
      <c r="F47" s="36"/>
      <c r="G47" s="36"/>
      <c r="H47" s="36"/>
      <c r="I47" s="36"/>
      <c r="J47" s="36"/>
      <c r="K47" s="67" t="s">
        <v>89</v>
      </c>
      <c r="L47" s="36"/>
    </row>
    <row r="48" spans="1:13" x14ac:dyDescent="0.25">
      <c r="A48" s="13" t="s">
        <v>110</v>
      </c>
      <c r="B48" s="13" t="s">
        <v>83</v>
      </c>
      <c r="C48" s="36">
        <v>4</v>
      </c>
      <c r="D48" s="36">
        <v>4</v>
      </c>
      <c r="E48" s="36">
        <v>4</v>
      </c>
      <c r="F48" s="36">
        <v>4</v>
      </c>
      <c r="G48" s="36">
        <v>4</v>
      </c>
      <c r="H48" s="36">
        <v>4</v>
      </c>
      <c r="I48" s="36">
        <v>2</v>
      </c>
      <c r="J48" s="36">
        <v>1</v>
      </c>
      <c r="K48" s="36">
        <v>0</v>
      </c>
      <c r="L48" s="36"/>
    </row>
    <row r="49" spans="1:12" x14ac:dyDescent="0.25">
      <c r="A49" s="13"/>
      <c r="B49" s="13" t="s">
        <v>52</v>
      </c>
      <c r="C49" s="36"/>
      <c r="D49" s="36">
        <v>3</v>
      </c>
      <c r="E49" s="36">
        <v>3</v>
      </c>
      <c r="F49" s="36">
        <v>3</v>
      </c>
      <c r="G49" s="36">
        <v>3</v>
      </c>
      <c r="H49" s="36">
        <v>3</v>
      </c>
      <c r="I49" s="36">
        <v>3</v>
      </c>
      <c r="J49" s="36">
        <v>3</v>
      </c>
      <c r="K49" s="36">
        <v>2</v>
      </c>
      <c r="L49" s="36"/>
    </row>
    <row r="50" spans="1:12" x14ac:dyDescent="0.25">
      <c r="A50" s="13"/>
      <c r="B50" s="13" t="s">
        <v>77</v>
      </c>
      <c r="C50" s="36"/>
      <c r="D50" s="36"/>
      <c r="E50" s="36">
        <v>31</v>
      </c>
      <c r="F50" s="36">
        <v>29</v>
      </c>
      <c r="G50" s="36">
        <v>27</v>
      </c>
      <c r="H50" s="36">
        <v>24</v>
      </c>
      <c r="I50" s="36">
        <v>22</v>
      </c>
      <c r="J50" s="36">
        <v>17</v>
      </c>
      <c r="K50" s="36">
        <v>10</v>
      </c>
      <c r="L50" s="36"/>
    </row>
    <row r="51" spans="1:12" x14ac:dyDescent="0.25">
      <c r="A51" s="13"/>
      <c r="B51" s="13" t="s">
        <v>53</v>
      </c>
      <c r="C51" s="36"/>
      <c r="D51" s="36"/>
      <c r="E51" s="36"/>
      <c r="F51" s="36">
        <v>16</v>
      </c>
      <c r="G51" s="36">
        <v>15</v>
      </c>
      <c r="H51" s="36">
        <v>15</v>
      </c>
      <c r="I51" s="36">
        <v>12</v>
      </c>
      <c r="J51" s="36">
        <v>12</v>
      </c>
      <c r="K51" s="36">
        <v>9</v>
      </c>
      <c r="L51" s="36"/>
    </row>
    <row r="52" spans="1:12" x14ac:dyDescent="0.25">
      <c r="A52" s="13"/>
      <c r="B52" s="13" t="s">
        <v>54</v>
      </c>
      <c r="C52" s="36"/>
      <c r="D52" s="36"/>
      <c r="E52" s="36"/>
      <c r="F52" s="36"/>
      <c r="G52" s="36">
        <v>15</v>
      </c>
      <c r="H52" s="36">
        <v>15</v>
      </c>
      <c r="I52" s="36">
        <v>15</v>
      </c>
      <c r="J52" s="36">
        <v>12</v>
      </c>
      <c r="K52" s="36">
        <v>9</v>
      </c>
      <c r="L52" s="36"/>
    </row>
    <row r="53" spans="1:12" x14ac:dyDescent="0.25">
      <c r="A53" s="13"/>
      <c r="B53" s="13" t="s">
        <v>55</v>
      </c>
      <c r="C53" s="36"/>
      <c r="D53" s="36"/>
      <c r="E53" s="36"/>
      <c r="F53" s="36"/>
      <c r="G53" s="36"/>
      <c r="H53" s="36">
        <v>5</v>
      </c>
      <c r="I53" s="36">
        <v>4</v>
      </c>
      <c r="J53" s="36">
        <v>3</v>
      </c>
      <c r="K53" s="36">
        <v>2</v>
      </c>
      <c r="L53" s="36"/>
    </row>
    <row r="54" spans="1:12" x14ac:dyDescent="0.25">
      <c r="A54" s="13"/>
      <c r="B54" s="13" t="s">
        <v>79</v>
      </c>
      <c r="C54" s="36"/>
      <c r="D54" s="36"/>
      <c r="E54" s="36"/>
      <c r="F54" s="36"/>
      <c r="G54" s="36"/>
      <c r="H54" s="36"/>
      <c r="I54" s="36">
        <v>9</v>
      </c>
      <c r="J54" s="36">
        <v>9</v>
      </c>
      <c r="K54" s="36">
        <v>8</v>
      </c>
      <c r="L54" s="36"/>
    </row>
    <row r="55" spans="1:12" x14ac:dyDescent="0.25">
      <c r="A55" s="13"/>
      <c r="B55" s="13" t="s">
        <v>84</v>
      </c>
      <c r="C55" s="36"/>
      <c r="D55" s="36"/>
      <c r="E55" s="36"/>
      <c r="F55" s="36"/>
      <c r="G55" s="36"/>
      <c r="H55" s="36"/>
      <c r="I55" s="36"/>
      <c r="J55" s="36">
        <v>5</v>
      </c>
      <c r="K55" s="36">
        <v>5</v>
      </c>
      <c r="L55" s="36"/>
    </row>
    <row r="56" spans="1:12" x14ac:dyDescent="0.25">
      <c r="A56" s="13"/>
      <c r="B56" s="13" t="s">
        <v>56</v>
      </c>
      <c r="C56" s="36"/>
      <c r="D56" s="36"/>
      <c r="E56" s="36"/>
      <c r="F56" s="36"/>
      <c r="G56" s="36"/>
      <c r="H56" s="36"/>
      <c r="I56" s="36"/>
      <c r="J56" s="36"/>
      <c r="K56" s="36">
        <v>0</v>
      </c>
      <c r="L56" s="36"/>
    </row>
    <row r="57" spans="1:12" x14ac:dyDescent="0.25">
      <c r="A57" s="13"/>
      <c r="B57" s="13" t="s">
        <v>57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x14ac:dyDescent="0.25">
      <c r="A58" s="13"/>
      <c r="B58" s="13" t="s">
        <v>82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x14ac:dyDescent="0.25">
      <c r="A59" s="4" t="s">
        <v>90</v>
      </c>
      <c r="B59" s="13"/>
      <c r="C59" s="36">
        <v>4</v>
      </c>
      <c r="D59" s="36">
        <v>7</v>
      </c>
      <c r="E59" s="36">
        <v>38</v>
      </c>
      <c r="F59" s="36">
        <v>52</v>
      </c>
      <c r="G59" s="36">
        <v>64</v>
      </c>
      <c r="H59" s="36">
        <v>66</v>
      </c>
      <c r="I59" s="36">
        <v>67</v>
      </c>
      <c r="J59" s="36">
        <v>62</v>
      </c>
      <c r="K59" s="36">
        <v>45</v>
      </c>
      <c r="L59" s="36"/>
    </row>
    <row r="60" spans="1:12" x14ac:dyDescent="0.25">
      <c r="A60" s="4" t="s">
        <v>91</v>
      </c>
      <c r="B60" s="13"/>
      <c r="C60" s="36"/>
      <c r="D60" s="36">
        <v>4</v>
      </c>
      <c r="E60" s="36">
        <v>7</v>
      </c>
      <c r="F60" s="36">
        <v>36</v>
      </c>
      <c r="G60" s="36">
        <v>49</v>
      </c>
      <c r="H60" s="36">
        <v>61</v>
      </c>
      <c r="I60" s="36">
        <v>58</v>
      </c>
      <c r="J60" s="36">
        <v>57</v>
      </c>
      <c r="K60" s="36">
        <v>45</v>
      </c>
      <c r="L60" s="36"/>
    </row>
    <row r="61" spans="1:12" x14ac:dyDescent="0.25">
      <c r="A61" s="13"/>
      <c r="B61" s="13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x14ac:dyDescent="0.25">
      <c r="A62" s="13"/>
      <c r="B62" s="13"/>
      <c r="C62" s="36"/>
      <c r="D62" s="36"/>
      <c r="E62" s="36"/>
      <c r="F62" s="36"/>
      <c r="G62" s="36"/>
      <c r="H62" s="36"/>
      <c r="I62" s="36"/>
      <c r="J62" s="36"/>
      <c r="K62" s="67" t="s">
        <v>89</v>
      </c>
      <c r="L62" s="36"/>
    </row>
    <row r="63" spans="1:12" x14ac:dyDescent="0.25">
      <c r="A63" s="13" t="s">
        <v>111</v>
      </c>
      <c r="B63" s="13" t="s">
        <v>83</v>
      </c>
      <c r="C63" s="36">
        <v>5</v>
      </c>
      <c r="D63" s="36">
        <v>5</v>
      </c>
      <c r="E63" s="36">
        <v>5</v>
      </c>
      <c r="F63" s="36">
        <v>5</v>
      </c>
      <c r="G63" s="36">
        <v>5</v>
      </c>
      <c r="H63" s="36">
        <v>2</v>
      </c>
      <c r="I63" s="36">
        <v>1</v>
      </c>
      <c r="J63" s="36">
        <v>0</v>
      </c>
      <c r="K63" s="36">
        <v>0</v>
      </c>
      <c r="L63" s="36"/>
    </row>
    <row r="64" spans="1:12" x14ac:dyDescent="0.25">
      <c r="A64" s="13"/>
      <c r="B64" s="13" t="s">
        <v>52</v>
      </c>
      <c r="C64" s="36"/>
      <c r="D64" s="36">
        <v>10</v>
      </c>
      <c r="E64" s="36">
        <v>10</v>
      </c>
      <c r="F64" s="36">
        <v>10</v>
      </c>
      <c r="G64" s="36">
        <v>10</v>
      </c>
      <c r="H64" s="36">
        <v>8</v>
      </c>
      <c r="I64" s="36">
        <v>5</v>
      </c>
      <c r="J64" s="36">
        <v>3</v>
      </c>
      <c r="K64" s="36">
        <v>2</v>
      </c>
      <c r="L64" s="36"/>
    </row>
    <row r="65" spans="1:12" x14ac:dyDescent="0.25">
      <c r="A65" s="13"/>
      <c r="B65" s="13" t="s">
        <v>77</v>
      </c>
      <c r="C65" s="36"/>
      <c r="D65" s="36"/>
      <c r="E65" s="36">
        <v>28</v>
      </c>
      <c r="F65" s="36">
        <v>28</v>
      </c>
      <c r="G65" s="36">
        <v>23</v>
      </c>
      <c r="H65" s="36">
        <v>19</v>
      </c>
      <c r="I65" s="36">
        <v>13</v>
      </c>
      <c r="J65" s="36">
        <v>8</v>
      </c>
      <c r="K65" s="36">
        <v>4</v>
      </c>
      <c r="L65" s="36"/>
    </row>
    <row r="66" spans="1:12" x14ac:dyDescent="0.25">
      <c r="A66" s="13"/>
      <c r="B66" s="13" t="s">
        <v>53</v>
      </c>
      <c r="C66" s="36"/>
      <c r="D66" s="36"/>
      <c r="E66" s="36"/>
      <c r="F66" s="36">
        <v>6</v>
      </c>
      <c r="G66" s="36">
        <v>6</v>
      </c>
      <c r="H66" s="36">
        <v>5</v>
      </c>
      <c r="I66" s="36">
        <v>3</v>
      </c>
      <c r="J66" s="36">
        <v>2</v>
      </c>
      <c r="K66" s="36">
        <v>1</v>
      </c>
      <c r="L66" s="36"/>
    </row>
    <row r="67" spans="1:12" x14ac:dyDescent="0.25">
      <c r="A67" s="13"/>
      <c r="B67" s="13" t="s">
        <v>54</v>
      </c>
      <c r="C67" s="36"/>
      <c r="D67" s="36"/>
      <c r="E67" s="36"/>
      <c r="F67" s="36"/>
      <c r="G67" s="36">
        <v>5</v>
      </c>
      <c r="H67" s="36">
        <v>5</v>
      </c>
      <c r="I67" s="36">
        <v>3</v>
      </c>
      <c r="J67" s="36">
        <v>2</v>
      </c>
      <c r="K67" s="36">
        <v>2</v>
      </c>
      <c r="L67" s="36"/>
    </row>
    <row r="68" spans="1:12" x14ac:dyDescent="0.25">
      <c r="A68" s="13"/>
      <c r="B68" s="13" t="s">
        <v>55</v>
      </c>
      <c r="C68" s="36"/>
      <c r="D68" s="36"/>
      <c r="E68" s="36"/>
      <c r="F68" s="36"/>
      <c r="G68" s="36"/>
      <c r="H68" s="36">
        <v>4</v>
      </c>
      <c r="I68" s="36">
        <v>2</v>
      </c>
      <c r="J68" s="36">
        <v>2</v>
      </c>
      <c r="K68" s="36">
        <v>2</v>
      </c>
      <c r="L68" s="36"/>
    </row>
    <row r="69" spans="1:12" x14ac:dyDescent="0.25">
      <c r="A69" s="13"/>
      <c r="B69" s="13" t="s">
        <v>79</v>
      </c>
      <c r="C69" s="36"/>
      <c r="D69" s="36"/>
      <c r="E69" s="36"/>
      <c r="F69" s="36"/>
      <c r="G69" s="36"/>
      <c r="H69" s="36"/>
      <c r="I69" s="36">
        <v>0</v>
      </c>
      <c r="J69" s="36">
        <v>0</v>
      </c>
      <c r="K69" s="36">
        <v>0</v>
      </c>
      <c r="L69" s="36"/>
    </row>
    <row r="70" spans="1:12" x14ac:dyDescent="0.25">
      <c r="A70" s="13"/>
      <c r="B70" s="13" t="s">
        <v>84</v>
      </c>
      <c r="C70" s="36"/>
      <c r="D70" s="36"/>
      <c r="E70" s="36"/>
      <c r="F70" s="36"/>
      <c r="G70" s="36"/>
      <c r="H70" s="36"/>
      <c r="I70" s="36"/>
      <c r="J70" s="36">
        <v>6</v>
      </c>
      <c r="K70" s="36">
        <v>6</v>
      </c>
      <c r="L70" s="36"/>
    </row>
    <row r="71" spans="1:12" x14ac:dyDescent="0.25">
      <c r="A71" s="13"/>
      <c r="B71" s="13" t="s">
        <v>56</v>
      </c>
      <c r="C71" s="36"/>
      <c r="D71" s="36"/>
      <c r="E71" s="36"/>
      <c r="F71" s="36"/>
      <c r="G71" s="36"/>
      <c r="H71" s="36"/>
      <c r="I71" s="36"/>
      <c r="J71" s="36"/>
      <c r="K71" s="36">
        <v>1</v>
      </c>
      <c r="L71" s="36"/>
    </row>
    <row r="72" spans="1:12" x14ac:dyDescent="0.25">
      <c r="A72" s="13"/>
      <c r="B72" s="13" t="s">
        <v>57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x14ac:dyDescent="0.25">
      <c r="A73" s="13"/>
      <c r="B73" s="13" t="s">
        <v>82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x14ac:dyDescent="0.25">
      <c r="A74" s="4" t="s">
        <v>90</v>
      </c>
      <c r="B74" s="13"/>
      <c r="C74" s="36">
        <v>5</v>
      </c>
      <c r="D74" s="36">
        <v>15</v>
      </c>
      <c r="E74" s="36">
        <v>43</v>
      </c>
      <c r="F74" s="36">
        <v>49</v>
      </c>
      <c r="G74" s="36">
        <v>52</v>
      </c>
      <c r="H74" s="36">
        <v>39</v>
      </c>
      <c r="I74" s="36">
        <v>23</v>
      </c>
      <c r="J74" s="36">
        <v>16</v>
      </c>
      <c r="K74" s="36">
        <v>1</v>
      </c>
      <c r="L74" s="36"/>
    </row>
    <row r="75" spans="1:12" x14ac:dyDescent="0.25">
      <c r="A75" s="4" t="s">
        <v>91</v>
      </c>
      <c r="B75" s="13"/>
      <c r="C75" s="36"/>
      <c r="D75" s="36">
        <v>5</v>
      </c>
      <c r="E75" s="36">
        <v>15</v>
      </c>
      <c r="F75" s="36">
        <v>43</v>
      </c>
      <c r="G75" s="36">
        <v>47</v>
      </c>
      <c r="H75" s="36">
        <v>35</v>
      </c>
      <c r="I75" s="36">
        <v>23</v>
      </c>
      <c r="J75" s="36">
        <v>10</v>
      </c>
      <c r="K75" s="36">
        <v>12</v>
      </c>
      <c r="L75" s="36"/>
    </row>
    <row r="76" spans="1:12" x14ac:dyDescent="0.25">
      <c r="A76" s="13"/>
      <c r="B76" s="13"/>
      <c r="C76" s="36"/>
      <c r="D76" s="36"/>
      <c r="E76" s="36"/>
      <c r="F76" s="36"/>
      <c r="G76" s="36"/>
      <c r="H76" s="36"/>
      <c r="I76" s="36"/>
      <c r="J76" s="36"/>
      <c r="K76" s="67" t="s">
        <v>89</v>
      </c>
      <c r="L76" s="36"/>
    </row>
    <row r="77" spans="1:12" x14ac:dyDescent="0.25">
      <c r="A77" s="13" t="s">
        <v>112</v>
      </c>
      <c r="B77" s="13" t="s">
        <v>83</v>
      </c>
      <c r="C77" s="36">
        <v>3</v>
      </c>
      <c r="D77" s="36">
        <v>3</v>
      </c>
      <c r="E77" s="36">
        <v>3</v>
      </c>
      <c r="F77" s="36">
        <v>3</v>
      </c>
      <c r="G77" s="36">
        <v>3</v>
      </c>
      <c r="H77" s="36">
        <v>1</v>
      </c>
      <c r="I77" s="36">
        <v>0</v>
      </c>
      <c r="J77" s="36">
        <v>0</v>
      </c>
      <c r="K77" s="36">
        <v>0</v>
      </c>
      <c r="L77" s="36"/>
    </row>
    <row r="78" spans="1:12" x14ac:dyDescent="0.25">
      <c r="A78" s="13"/>
      <c r="B78" s="13" t="s">
        <v>52</v>
      </c>
      <c r="C78" s="36"/>
      <c r="D78" s="36">
        <v>6</v>
      </c>
      <c r="E78" s="36">
        <v>6</v>
      </c>
      <c r="F78" s="36">
        <v>6</v>
      </c>
      <c r="G78" s="36">
        <v>6</v>
      </c>
      <c r="H78" s="36">
        <v>5</v>
      </c>
      <c r="I78" s="36">
        <v>5</v>
      </c>
      <c r="J78" s="36">
        <v>5</v>
      </c>
      <c r="K78" s="36">
        <v>5</v>
      </c>
      <c r="L78" s="36"/>
    </row>
    <row r="79" spans="1:12" x14ac:dyDescent="0.25">
      <c r="A79" s="13"/>
      <c r="B79" s="13" t="s">
        <v>77</v>
      </c>
      <c r="C79" s="36"/>
      <c r="D79" s="36"/>
      <c r="E79" s="36">
        <v>22</v>
      </c>
      <c r="F79" s="36">
        <v>22</v>
      </c>
      <c r="G79" s="36">
        <v>22</v>
      </c>
      <c r="H79" s="36">
        <v>16</v>
      </c>
      <c r="I79" s="36">
        <v>14</v>
      </c>
      <c r="J79" s="36">
        <v>12</v>
      </c>
      <c r="K79" s="36">
        <v>11</v>
      </c>
      <c r="L79" s="36"/>
    </row>
    <row r="80" spans="1:12" x14ac:dyDescent="0.25">
      <c r="A80" s="13"/>
      <c r="B80" s="13" t="s">
        <v>53</v>
      </c>
      <c r="C80" s="36"/>
      <c r="D80" s="36"/>
      <c r="E80" s="36"/>
      <c r="F80" s="36">
        <v>7</v>
      </c>
      <c r="G80" s="36">
        <v>7</v>
      </c>
      <c r="H80" s="36">
        <v>7</v>
      </c>
      <c r="I80" s="36">
        <v>5</v>
      </c>
      <c r="J80" s="36">
        <v>2</v>
      </c>
      <c r="K80" s="36">
        <v>2</v>
      </c>
      <c r="L80" s="36"/>
    </row>
    <row r="81" spans="1:12" x14ac:dyDescent="0.25">
      <c r="A81" s="13"/>
      <c r="B81" s="13" t="s">
        <v>54</v>
      </c>
      <c r="C81" s="36"/>
      <c r="D81" s="36"/>
      <c r="E81" s="36"/>
      <c r="F81" s="36"/>
      <c r="G81" s="36">
        <v>10</v>
      </c>
      <c r="H81" s="36">
        <v>10</v>
      </c>
      <c r="I81" s="36">
        <v>10</v>
      </c>
      <c r="J81" s="36">
        <v>8</v>
      </c>
      <c r="K81" s="36">
        <v>8</v>
      </c>
      <c r="L81" s="36"/>
    </row>
    <row r="82" spans="1:12" x14ac:dyDescent="0.25">
      <c r="A82" s="13"/>
      <c r="B82" s="13" t="s">
        <v>55</v>
      </c>
      <c r="C82" s="36"/>
      <c r="D82" s="36"/>
      <c r="E82" s="36"/>
      <c r="F82" s="36"/>
      <c r="G82" s="36"/>
      <c r="H82" s="36">
        <v>4</v>
      </c>
      <c r="I82" s="36">
        <v>4</v>
      </c>
      <c r="J82" s="36">
        <v>4</v>
      </c>
      <c r="K82" s="36">
        <v>3</v>
      </c>
      <c r="L82" s="36"/>
    </row>
    <row r="83" spans="1:12" x14ac:dyDescent="0.25">
      <c r="A83" s="13"/>
      <c r="B83" s="13" t="s">
        <v>79</v>
      </c>
      <c r="C83" s="36"/>
      <c r="D83" s="36"/>
      <c r="E83" s="36"/>
      <c r="F83" s="36"/>
      <c r="G83" s="36"/>
      <c r="H83" s="36"/>
      <c r="I83" s="36">
        <v>1</v>
      </c>
      <c r="J83" s="36">
        <v>0</v>
      </c>
      <c r="K83" s="36">
        <v>0</v>
      </c>
      <c r="L83" s="36"/>
    </row>
    <row r="84" spans="1:12" x14ac:dyDescent="0.25">
      <c r="A84" s="13"/>
      <c r="B84" s="13" t="s">
        <v>84</v>
      </c>
      <c r="C84" s="36"/>
      <c r="D84" s="36"/>
      <c r="E84" s="36"/>
      <c r="F84" s="36"/>
      <c r="G84" s="36"/>
      <c r="H84" s="36"/>
      <c r="I84" s="36"/>
      <c r="J84" s="36">
        <v>0</v>
      </c>
      <c r="K84" s="36">
        <v>0</v>
      </c>
      <c r="L84" s="36"/>
    </row>
    <row r="85" spans="1:12" x14ac:dyDescent="0.25">
      <c r="A85" s="13"/>
      <c r="B85" s="13" t="s">
        <v>56</v>
      </c>
      <c r="C85" s="36"/>
      <c r="D85" s="36"/>
      <c r="E85" s="36"/>
      <c r="F85" s="36"/>
      <c r="G85" s="36"/>
      <c r="H85" s="36"/>
      <c r="I85" s="36"/>
      <c r="J85" s="36"/>
      <c r="K85" s="36">
        <v>3</v>
      </c>
      <c r="L85" s="36"/>
    </row>
    <row r="86" spans="1:12" x14ac:dyDescent="0.25">
      <c r="A86" s="13"/>
      <c r="B86" s="13" t="s">
        <v>57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x14ac:dyDescent="0.25">
      <c r="A87" s="13"/>
      <c r="B87" s="13" t="s">
        <v>82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x14ac:dyDescent="0.25">
      <c r="A88" s="4" t="s">
        <v>90</v>
      </c>
      <c r="B88" s="30"/>
      <c r="C88" s="37">
        <v>3</v>
      </c>
      <c r="D88" s="37">
        <v>9</v>
      </c>
      <c r="E88" s="37">
        <v>31</v>
      </c>
      <c r="F88" s="37">
        <f t="shared" ref="F88:K88" si="0">SUM(F77:F87)</f>
        <v>38</v>
      </c>
      <c r="G88" s="37">
        <f t="shared" si="0"/>
        <v>48</v>
      </c>
      <c r="H88" s="37">
        <f t="shared" si="0"/>
        <v>43</v>
      </c>
      <c r="I88" s="37">
        <f t="shared" si="0"/>
        <v>39</v>
      </c>
      <c r="J88" s="37">
        <f t="shared" si="0"/>
        <v>31</v>
      </c>
      <c r="K88" s="37">
        <f t="shared" si="0"/>
        <v>32</v>
      </c>
      <c r="L88" s="37"/>
    </row>
    <row r="89" spans="1:12" x14ac:dyDescent="0.25">
      <c r="A89" s="4" t="s">
        <v>91</v>
      </c>
      <c r="B89" s="30"/>
      <c r="C89" s="37"/>
      <c r="D89" s="37">
        <v>6</v>
      </c>
      <c r="E89" s="37">
        <v>9</v>
      </c>
      <c r="F89" s="37">
        <v>31</v>
      </c>
      <c r="G89" s="37">
        <v>38</v>
      </c>
      <c r="H89" s="37">
        <v>39</v>
      </c>
      <c r="I89" s="37">
        <v>38</v>
      </c>
      <c r="J89" s="37">
        <v>29</v>
      </c>
      <c r="K89" s="37">
        <v>28</v>
      </c>
      <c r="L89" s="37"/>
    </row>
    <row r="90" spans="1:12" x14ac:dyDescent="0.25">
      <c r="A90" s="25"/>
      <c r="C90" s="35"/>
      <c r="D90" s="35"/>
      <c r="E90" s="35"/>
      <c r="F90" s="35"/>
      <c r="G90" s="35"/>
      <c r="H90" s="35"/>
      <c r="I90" s="35"/>
      <c r="J90" s="35"/>
      <c r="K90" s="35"/>
      <c r="L90" s="33"/>
    </row>
    <row r="91" spans="1:12" x14ac:dyDescent="0.25">
      <c r="A91" s="25"/>
      <c r="C91" s="35"/>
      <c r="D91" s="35"/>
      <c r="E91" s="35"/>
      <c r="F91" s="35"/>
      <c r="G91" s="35"/>
      <c r="H91" s="35"/>
      <c r="I91" s="35"/>
      <c r="J91" s="35"/>
      <c r="K91" s="35"/>
      <c r="L91" s="33"/>
    </row>
    <row r="92" spans="1:12" x14ac:dyDescent="0.25">
      <c r="A92" s="6"/>
      <c r="B92" s="6"/>
      <c r="C92" s="38"/>
      <c r="D92" s="38"/>
      <c r="E92" s="38"/>
      <c r="F92" s="38"/>
      <c r="G92" s="38"/>
      <c r="H92" s="38"/>
      <c r="I92" s="38"/>
      <c r="J92" s="65" t="s">
        <v>89</v>
      </c>
      <c r="K92" s="38"/>
      <c r="L92" s="33"/>
    </row>
    <row r="93" spans="1:12" x14ac:dyDescent="0.25">
      <c r="A93" s="6"/>
      <c r="B93" s="100" t="s">
        <v>83</v>
      </c>
      <c r="C93" s="38">
        <v>4</v>
      </c>
      <c r="D93" s="38">
        <v>4</v>
      </c>
      <c r="E93" s="38">
        <v>4</v>
      </c>
      <c r="F93" s="38">
        <v>4</v>
      </c>
      <c r="G93" s="38">
        <v>4</v>
      </c>
      <c r="H93" s="38">
        <v>4</v>
      </c>
      <c r="I93" s="7">
        <v>3</v>
      </c>
      <c r="J93" s="38">
        <v>2</v>
      </c>
      <c r="K93" s="38"/>
      <c r="L93" s="33"/>
    </row>
    <row r="94" spans="1:12" x14ac:dyDescent="0.25">
      <c r="A94" s="6" t="s">
        <v>114</v>
      </c>
      <c r="B94" s="100" t="s">
        <v>52</v>
      </c>
      <c r="C94" s="38"/>
      <c r="D94" s="38">
        <v>4</v>
      </c>
      <c r="E94" s="38">
        <v>4</v>
      </c>
      <c r="F94" s="38">
        <v>4</v>
      </c>
      <c r="G94" s="38">
        <v>4</v>
      </c>
      <c r="H94" s="38">
        <v>3</v>
      </c>
      <c r="I94" s="38">
        <v>2</v>
      </c>
      <c r="J94" s="38">
        <v>0</v>
      </c>
      <c r="K94" s="38"/>
      <c r="L94" s="33"/>
    </row>
    <row r="95" spans="1:12" x14ac:dyDescent="0.25">
      <c r="A95" s="6"/>
      <c r="B95" s="100" t="s">
        <v>77</v>
      </c>
      <c r="C95" s="38"/>
      <c r="D95" s="38"/>
      <c r="E95" s="38">
        <v>25</v>
      </c>
      <c r="F95" s="38">
        <v>25</v>
      </c>
      <c r="G95" s="38">
        <v>25</v>
      </c>
      <c r="H95" s="38">
        <v>21</v>
      </c>
      <c r="I95" s="38">
        <v>20</v>
      </c>
      <c r="J95" s="38">
        <v>14</v>
      </c>
      <c r="K95" s="38"/>
      <c r="L95" s="33"/>
    </row>
    <row r="96" spans="1:12" x14ac:dyDescent="0.25">
      <c r="A96" s="6"/>
      <c r="B96" s="100" t="s">
        <v>53</v>
      </c>
      <c r="C96" s="38"/>
      <c r="D96" s="38"/>
      <c r="E96" s="38"/>
      <c r="F96" s="38">
        <v>8</v>
      </c>
      <c r="G96" s="38">
        <v>8</v>
      </c>
      <c r="H96" s="38">
        <v>5</v>
      </c>
      <c r="I96" s="38">
        <v>3</v>
      </c>
      <c r="J96" s="38">
        <v>4</v>
      </c>
      <c r="K96" s="38"/>
      <c r="L96" s="33"/>
    </row>
    <row r="97" spans="1:12" x14ac:dyDescent="0.25">
      <c r="A97" s="6"/>
      <c r="B97" s="100" t="s">
        <v>54</v>
      </c>
      <c r="C97" s="38"/>
      <c r="D97" s="38"/>
      <c r="E97" s="38"/>
      <c r="F97" s="38"/>
      <c r="G97" s="38">
        <v>15</v>
      </c>
      <c r="H97" s="38">
        <v>15</v>
      </c>
      <c r="I97" s="38">
        <v>15</v>
      </c>
      <c r="J97" s="38">
        <v>12</v>
      </c>
      <c r="K97" s="38"/>
      <c r="L97" s="33"/>
    </row>
    <row r="98" spans="1:12" x14ac:dyDescent="0.25">
      <c r="A98" s="6"/>
      <c r="B98" s="100" t="s">
        <v>55</v>
      </c>
      <c r="C98" s="38"/>
      <c r="D98" s="38"/>
      <c r="E98" s="38"/>
      <c r="F98" s="38"/>
      <c r="G98" s="38"/>
      <c r="H98" s="38">
        <v>12</v>
      </c>
      <c r="I98" s="38">
        <v>12</v>
      </c>
      <c r="J98" s="38">
        <v>11</v>
      </c>
      <c r="K98" s="38"/>
      <c r="L98" s="33"/>
    </row>
    <row r="99" spans="1:12" x14ac:dyDescent="0.25">
      <c r="A99" s="6"/>
      <c r="B99" s="100" t="s">
        <v>79</v>
      </c>
      <c r="C99" s="38"/>
      <c r="D99" s="38"/>
      <c r="E99" s="38"/>
      <c r="F99" s="38"/>
      <c r="G99" s="38"/>
      <c r="H99" s="38"/>
      <c r="I99" s="8">
        <v>2</v>
      </c>
      <c r="J99" s="38">
        <v>0</v>
      </c>
      <c r="K99" s="38"/>
      <c r="L99" s="33"/>
    </row>
    <row r="100" spans="1:12" x14ac:dyDescent="0.25">
      <c r="A100" s="6"/>
      <c r="B100" s="100" t="s">
        <v>84</v>
      </c>
      <c r="C100" s="38"/>
      <c r="D100" s="38"/>
      <c r="E100" s="38"/>
      <c r="F100" s="38"/>
      <c r="G100" s="38"/>
      <c r="H100" s="38"/>
      <c r="I100" s="38"/>
      <c r="J100" s="38">
        <v>21</v>
      </c>
      <c r="K100" s="38"/>
      <c r="L100" s="33"/>
    </row>
    <row r="101" spans="1:12" x14ac:dyDescent="0.25">
      <c r="A101" s="6"/>
      <c r="B101" s="100" t="s">
        <v>56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3"/>
    </row>
    <row r="102" spans="1:12" x14ac:dyDescent="0.25">
      <c r="A102" s="6"/>
      <c r="B102" s="100" t="s">
        <v>57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3"/>
    </row>
    <row r="103" spans="1:12" x14ac:dyDescent="0.25">
      <c r="A103" s="6"/>
      <c r="B103" s="100" t="s">
        <v>82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3"/>
    </row>
    <row r="104" spans="1:12" x14ac:dyDescent="0.25">
      <c r="A104" s="4" t="s">
        <v>90</v>
      </c>
      <c r="B104" s="6"/>
      <c r="C104" s="38">
        <v>3</v>
      </c>
      <c r="D104" s="38">
        <v>8</v>
      </c>
      <c r="E104" s="38">
        <f t="shared" ref="E104:J104" si="1">SUM(E93:E103)</f>
        <v>33</v>
      </c>
      <c r="F104" s="38">
        <f t="shared" si="1"/>
        <v>41</v>
      </c>
      <c r="G104" s="7">
        <f t="shared" si="1"/>
        <v>56</v>
      </c>
      <c r="H104" s="7">
        <f t="shared" si="1"/>
        <v>60</v>
      </c>
      <c r="I104" s="7">
        <f t="shared" si="1"/>
        <v>57</v>
      </c>
      <c r="J104" s="7">
        <f t="shared" si="1"/>
        <v>64</v>
      </c>
      <c r="K104" s="38"/>
      <c r="L104" s="33"/>
    </row>
    <row r="105" spans="1:12" x14ac:dyDescent="0.25">
      <c r="A105" s="4" t="s">
        <v>91</v>
      </c>
      <c r="B105" s="6"/>
      <c r="C105" s="38"/>
      <c r="D105" s="38">
        <v>4</v>
      </c>
      <c r="E105" s="38">
        <v>8</v>
      </c>
      <c r="F105" s="38">
        <v>33</v>
      </c>
      <c r="G105" s="7">
        <v>41</v>
      </c>
      <c r="H105" s="7">
        <v>48</v>
      </c>
      <c r="I105" s="7">
        <v>55</v>
      </c>
      <c r="J105" s="7">
        <v>43</v>
      </c>
      <c r="K105" s="38"/>
      <c r="L105" s="33"/>
    </row>
    <row r="106" spans="1:12" x14ac:dyDescent="0.25">
      <c r="A106" s="6"/>
      <c r="B106" s="6"/>
      <c r="C106" s="38"/>
      <c r="D106" s="38"/>
      <c r="E106" s="38"/>
      <c r="F106" s="38"/>
      <c r="G106" s="38"/>
      <c r="H106" s="38"/>
      <c r="I106" s="38"/>
      <c r="J106" s="38"/>
      <c r="K106" s="38"/>
      <c r="L106" s="33"/>
    </row>
    <row r="107" spans="1:12" x14ac:dyDescent="0.25">
      <c r="A107" s="6"/>
      <c r="B107" s="6"/>
      <c r="C107" s="38"/>
      <c r="D107" s="38"/>
      <c r="E107" s="38"/>
      <c r="F107" s="38"/>
      <c r="G107" s="38"/>
      <c r="H107" s="38"/>
      <c r="I107" s="38"/>
      <c r="J107" s="65" t="s">
        <v>89</v>
      </c>
      <c r="K107" s="38"/>
      <c r="L107" s="33"/>
    </row>
    <row r="108" spans="1:12" x14ac:dyDescent="0.25">
      <c r="A108" s="6" t="s">
        <v>107</v>
      </c>
      <c r="B108" s="100" t="s">
        <v>83</v>
      </c>
      <c r="C108" s="38">
        <v>4</v>
      </c>
      <c r="D108" s="38">
        <v>4</v>
      </c>
      <c r="E108" s="38">
        <v>4</v>
      </c>
      <c r="F108" s="38">
        <v>4</v>
      </c>
      <c r="G108" s="38">
        <v>4</v>
      </c>
      <c r="H108" s="38">
        <v>4</v>
      </c>
      <c r="I108" s="38">
        <v>2</v>
      </c>
      <c r="J108" s="38">
        <v>1</v>
      </c>
      <c r="K108" s="38"/>
      <c r="L108" s="33"/>
    </row>
    <row r="109" spans="1:12" x14ac:dyDescent="0.25">
      <c r="A109" s="6"/>
      <c r="B109" s="100" t="s">
        <v>52</v>
      </c>
      <c r="C109" s="38"/>
      <c r="D109" s="38">
        <v>6</v>
      </c>
      <c r="E109" s="38">
        <v>6</v>
      </c>
      <c r="F109" s="38">
        <v>6</v>
      </c>
      <c r="G109" s="38">
        <v>6</v>
      </c>
      <c r="H109" s="38">
        <v>4</v>
      </c>
      <c r="I109" s="38">
        <v>4</v>
      </c>
      <c r="J109" s="38">
        <v>2</v>
      </c>
      <c r="K109" s="38"/>
      <c r="L109" s="33"/>
    </row>
    <row r="110" spans="1:12" x14ac:dyDescent="0.25">
      <c r="A110" s="6"/>
      <c r="B110" s="100" t="s">
        <v>77</v>
      </c>
      <c r="C110" s="38"/>
      <c r="D110" s="38"/>
      <c r="E110" s="38">
        <v>28</v>
      </c>
      <c r="F110" s="38">
        <v>28</v>
      </c>
      <c r="G110" s="38">
        <v>16</v>
      </c>
      <c r="H110" s="38">
        <v>13</v>
      </c>
      <c r="I110" s="38">
        <v>11</v>
      </c>
      <c r="J110" s="38">
        <v>9</v>
      </c>
      <c r="K110" s="38"/>
      <c r="L110" s="33"/>
    </row>
    <row r="111" spans="1:12" x14ac:dyDescent="0.25">
      <c r="A111" s="6"/>
      <c r="B111" s="100" t="s">
        <v>53</v>
      </c>
      <c r="C111" s="38"/>
      <c r="D111" s="38"/>
      <c r="E111" s="38"/>
      <c r="F111" s="38">
        <v>4</v>
      </c>
      <c r="G111" s="38">
        <v>4</v>
      </c>
      <c r="H111" s="38">
        <v>2</v>
      </c>
      <c r="I111" s="38">
        <v>1</v>
      </c>
      <c r="J111" s="38">
        <v>1</v>
      </c>
      <c r="K111" s="38"/>
      <c r="L111" s="33"/>
    </row>
    <row r="112" spans="1:12" x14ac:dyDescent="0.25">
      <c r="A112" s="6"/>
      <c r="B112" s="100" t="s">
        <v>54</v>
      </c>
      <c r="C112" s="38"/>
      <c r="D112" s="38"/>
      <c r="E112" s="38"/>
      <c r="F112" s="38"/>
      <c r="G112" s="38">
        <v>7</v>
      </c>
      <c r="H112" s="38">
        <v>4</v>
      </c>
      <c r="I112" s="38">
        <v>2</v>
      </c>
      <c r="J112" s="38">
        <v>1</v>
      </c>
      <c r="K112" s="38"/>
      <c r="L112" s="33"/>
    </row>
    <row r="113" spans="1:12" x14ac:dyDescent="0.25">
      <c r="A113" s="6"/>
      <c r="B113" s="100" t="s">
        <v>55</v>
      </c>
      <c r="C113" s="38"/>
      <c r="D113" s="38"/>
      <c r="E113" s="38"/>
      <c r="F113" s="38"/>
      <c r="G113" s="38"/>
      <c r="H113" s="38">
        <v>3</v>
      </c>
      <c r="I113" s="38">
        <v>3</v>
      </c>
      <c r="J113" s="38">
        <v>3</v>
      </c>
      <c r="K113" s="38"/>
      <c r="L113" s="33"/>
    </row>
    <row r="114" spans="1:12" x14ac:dyDescent="0.25">
      <c r="A114" s="6"/>
      <c r="B114" s="100" t="s">
        <v>79</v>
      </c>
      <c r="C114" s="38"/>
      <c r="D114" s="38"/>
      <c r="E114" s="38"/>
      <c r="F114" s="38"/>
      <c r="G114" s="82"/>
      <c r="H114" s="38"/>
      <c r="I114" s="38">
        <v>3</v>
      </c>
      <c r="J114" s="38">
        <v>3</v>
      </c>
      <c r="K114" s="38"/>
      <c r="L114" s="33"/>
    </row>
    <row r="115" spans="1:12" x14ac:dyDescent="0.25">
      <c r="A115" s="6"/>
      <c r="B115" s="100" t="s">
        <v>84</v>
      </c>
      <c r="C115" s="38"/>
      <c r="D115" s="38"/>
      <c r="E115" s="38"/>
      <c r="F115" s="38"/>
      <c r="G115" s="82"/>
      <c r="H115" s="38"/>
      <c r="I115" s="38"/>
      <c r="J115" s="38">
        <v>0</v>
      </c>
      <c r="K115" s="38"/>
      <c r="L115" s="33"/>
    </row>
    <row r="116" spans="1:12" x14ac:dyDescent="0.25">
      <c r="A116" s="6"/>
      <c r="B116" s="100" t="s">
        <v>56</v>
      </c>
      <c r="C116" s="38"/>
      <c r="D116" s="38"/>
      <c r="E116" s="38"/>
      <c r="F116" s="38"/>
      <c r="G116" s="82"/>
      <c r="H116" s="38"/>
      <c r="I116" s="38"/>
      <c r="J116" s="38"/>
      <c r="K116" s="38"/>
      <c r="L116" s="33"/>
    </row>
    <row r="117" spans="1:12" x14ac:dyDescent="0.25">
      <c r="A117" s="6"/>
      <c r="B117" s="100" t="s">
        <v>57</v>
      </c>
      <c r="C117" s="38"/>
      <c r="D117" s="38"/>
      <c r="E117" s="38"/>
      <c r="F117" s="38"/>
      <c r="G117" s="82"/>
      <c r="H117" s="38"/>
      <c r="I117" s="38"/>
      <c r="J117" s="38"/>
      <c r="K117" s="38"/>
      <c r="L117" s="33"/>
    </row>
    <row r="118" spans="1:12" x14ac:dyDescent="0.25">
      <c r="A118" s="6"/>
      <c r="B118" s="100" t="s">
        <v>82</v>
      </c>
      <c r="C118" s="38"/>
      <c r="D118" s="38"/>
      <c r="E118" s="38"/>
      <c r="F118" s="38"/>
      <c r="G118" s="82"/>
      <c r="H118" s="38"/>
      <c r="I118" s="38"/>
      <c r="J118" s="38"/>
      <c r="K118" s="38"/>
      <c r="L118" s="33"/>
    </row>
    <row r="119" spans="1:12" x14ac:dyDescent="0.25">
      <c r="A119" s="4" t="s">
        <v>90</v>
      </c>
      <c r="B119" s="6"/>
      <c r="C119" s="38">
        <v>4</v>
      </c>
      <c r="D119" s="38">
        <v>10</v>
      </c>
      <c r="E119" s="38">
        <f t="shared" ref="E119:J119" si="2">SUM(E108:E118)</f>
        <v>38</v>
      </c>
      <c r="F119" s="38">
        <f t="shared" si="2"/>
        <v>42</v>
      </c>
      <c r="G119" s="38">
        <f t="shared" si="2"/>
        <v>37</v>
      </c>
      <c r="H119" s="38">
        <f t="shared" si="2"/>
        <v>30</v>
      </c>
      <c r="I119" s="38">
        <f t="shared" si="2"/>
        <v>26</v>
      </c>
      <c r="J119" s="38">
        <f t="shared" si="2"/>
        <v>20</v>
      </c>
      <c r="K119" s="38"/>
      <c r="L119" s="33"/>
    </row>
    <row r="120" spans="1:12" x14ac:dyDescent="0.25">
      <c r="A120" s="4" t="s">
        <v>91</v>
      </c>
      <c r="B120" s="6"/>
      <c r="C120" s="38"/>
      <c r="D120" s="38">
        <v>4</v>
      </c>
      <c r="E120" s="38">
        <v>10</v>
      </c>
      <c r="F120" s="38">
        <v>38</v>
      </c>
      <c r="G120" s="38">
        <v>30</v>
      </c>
      <c r="H120" s="38">
        <v>28</v>
      </c>
      <c r="I120" s="38">
        <v>23</v>
      </c>
      <c r="J120" s="38">
        <v>25</v>
      </c>
      <c r="K120" s="38"/>
      <c r="L120" s="33"/>
    </row>
    <row r="121" spans="1:12" x14ac:dyDescent="0.25">
      <c r="A121" s="6"/>
      <c r="B121" s="6"/>
      <c r="C121" s="38"/>
      <c r="D121" s="38"/>
      <c r="E121" s="38"/>
      <c r="F121" s="38"/>
      <c r="G121" s="38"/>
      <c r="H121" s="38"/>
      <c r="I121" s="38"/>
      <c r="J121" s="38"/>
      <c r="K121" s="38"/>
      <c r="L121" s="33"/>
    </row>
    <row r="122" spans="1:12" x14ac:dyDescent="0.25">
      <c r="A122" s="6"/>
      <c r="B122" s="6"/>
      <c r="C122" s="38"/>
      <c r="D122" s="38"/>
      <c r="E122" s="38"/>
      <c r="F122" s="38"/>
      <c r="G122" s="38"/>
      <c r="H122" s="38"/>
      <c r="I122" s="38"/>
      <c r="J122" s="65" t="s">
        <v>89</v>
      </c>
      <c r="K122" s="38"/>
      <c r="L122" s="33"/>
    </row>
    <row r="123" spans="1:12" x14ac:dyDescent="0.25">
      <c r="A123" s="6" t="s">
        <v>117</v>
      </c>
      <c r="B123" s="100" t="s">
        <v>83</v>
      </c>
      <c r="C123" s="38">
        <v>5</v>
      </c>
      <c r="D123" s="38">
        <v>5</v>
      </c>
      <c r="E123" s="38">
        <v>5</v>
      </c>
      <c r="F123" s="38">
        <v>5</v>
      </c>
      <c r="G123" s="38">
        <v>4</v>
      </c>
      <c r="H123" s="38">
        <v>3</v>
      </c>
      <c r="I123" s="38">
        <v>2</v>
      </c>
      <c r="J123" s="38">
        <v>0</v>
      </c>
      <c r="K123" s="38"/>
      <c r="L123" s="33"/>
    </row>
    <row r="124" spans="1:12" x14ac:dyDescent="0.25">
      <c r="A124" s="6"/>
      <c r="B124" s="100" t="s">
        <v>52</v>
      </c>
      <c r="C124" s="38"/>
      <c r="D124" s="38">
        <v>9</v>
      </c>
      <c r="E124" s="38">
        <v>9</v>
      </c>
      <c r="F124" s="38">
        <v>9</v>
      </c>
      <c r="G124" s="38">
        <v>9</v>
      </c>
      <c r="H124" s="38">
        <v>8</v>
      </c>
      <c r="I124" s="38">
        <v>7</v>
      </c>
      <c r="J124" s="38">
        <v>5</v>
      </c>
      <c r="K124" s="38"/>
      <c r="L124" s="33"/>
    </row>
    <row r="125" spans="1:12" x14ac:dyDescent="0.25">
      <c r="A125" s="6"/>
      <c r="B125" s="100" t="s">
        <v>77</v>
      </c>
      <c r="C125" s="38"/>
      <c r="D125" s="38"/>
      <c r="E125" s="38">
        <v>34</v>
      </c>
      <c r="F125" s="38">
        <v>34</v>
      </c>
      <c r="G125" s="38">
        <v>33</v>
      </c>
      <c r="H125" s="38">
        <v>32</v>
      </c>
      <c r="I125" s="38">
        <v>29</v>
      </c>
      <c r="J125" s="38">
        <v>24</v>
      </c>
      <c r="K125" s="38"/>
      <c r="L125" s="33"/>
    </row>
    <row r="126" spans="1:12" x14ac:dyDescent="0.25">
      <c r="A126" s="6"/>
      <c r="B126" s="100" t="s">
        <v>53</v>
      </c>
      <c r="C126" s="38"/>
      <c r="D126" s="38"/>
      <c r="E126" s="38"/>
      <c r="F126" s="38">
        <v>11</v>
      </c>
      <c r="G126" s="38">
        <v>10</v>
      </c>
      <c r="H126" s="38">
        <v>8</v>
      </c>
      <c r="I126" s="38">
        <v>7</v>
      </c>
      <c r="J126" s="38">
        <v>5</v>
      </c>
      <c r="K126" s="38"/>
      <c r="L126" s="33"/>
    </row>
    <row r="127" spans="1:12" x14ac:dyDescent="0.25">
      <c r="A127" s="6"/>
      <c r="B127" s="100" t="s">
        <v>54</v>
      </c>
      <c r="C127" s="38"/>
      <c r="D127" s="38"/>
      <c r="E127" s="38"/>
      <c r="F127" s="38"/>
      <c r="G127" s="38">
        <v>6</v>
      </c>
      <c r="H127" s="38">
        <v>6</v>
      </c>
      <c r="I127" s="38">
        <v>6</v>
      </c>
      <c r="J127" s="38">
        <v>6</v>
      </c>
      <c r="K127" s="38"/>
      <c r="L127" s="33"/>
    </row>
    <row r="128" spans="1:12" x14ac:dyDescent="0.25">
      <c r="A128" s="6"/>
      <c r="B128" s="100" t="s">
        <v>55</v>
      </c>
      <c r="C128" s="38"/>
      <c r="D128" s="38"/>
      <c r="E128" s="38"/>
      <c r="F128" s="38"/>
      <c r="G128" s="38"/>
      <c r="H128" s="38">
        <v>9</v>
      </c>
      <c r="I128" s="38">
        <v>5</v>
      </c>
      <c r="J128" s="38">
        <v>3</v>
      </c>
      <c r="K128" s="38"/>
      <c r="L128" s="33"/>
    </row>
    <row r="129" spans="1:15" x14ac:dyDescent="0.25">
      <c r="A129" s="6"/>
      <c r="B129" s="100" t="s">
        <v>79</v>
      </c>
      <c r="C129" s="38"/>
      <c r="D129" s="38"/>
      <c r="E129" s="38"/>
      <c r="F129" s="38"/>
      <c r="G129" s="38"/>
      <c r="H129" s="38"/>
      <c r="I129" s="38">
        <v>4</v>
      </c>
      <c r="J129" s="38">
        <v>3</v>
      </c>
      <c r="K129" s="38"/>
      <c r="L129" s="33"/>
    </row>
    <row r="130" spans="1:15" x14ac:dyDescent="0.25">
      <c r="A130" s="6"/>
      <c r="B130" s="100" t="s">
        <v>84</v>
      </c>
      <c r="C130" s="38"/>
      <c r="D130" s="38"/>
      <c r="E130" s="38"/>
      <c r="F130" s="38"/>
      <c r="G130" s="38"/>
      <c r="H130" s="38"/>
      <c r="I130" s="38"/>
      <c r="J130" s="38">
        <v>2</v>
      </c>
      <c r="K130" s="38"/>
      <c r="L130" s="33"/>
    </row>
    <row r="131" spans="1:15" x14ac:dyDescent="0.25">
      <c r="A131" s="6"/>
      <c r="B131" s="100" t="s">
        <v>56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3"/>
    </row>
    <row r="132" spans="1:15" x14ac:dyDescent="0.25">
      <c r="A132" s="6"/>
      <c r="B132" s="100" t="s">
        <v>57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3"/>
    </row>
    <row r="133" spans="1:15" x14ac:dyDescent="0.25">
      <c r="A133" s="6"/>
      <c r="B133" s="100" t="s">
        <v>82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3"/>
    </row>
    <row r="134" spans="1:15" x14ac:dyDescent="0.25">
      <c r="A134" s="4" t="s">
        <v>90</v>
      </c>
      <c r="B134" s="6"/>
      <c r="C134" s="38">
        <v>5</v>
      </c>
      <c r="D134" s="7">
        <v>14</v>
      </c>
      <c r="E134" s="7">
        <v>48</v>
      </c>
      <c r="F134" s="7">
        <f>SUM(F123:F133)</f>
        <v>59</v>
      </c>
      <c r="G134" s="7">
        <f>SUM(G123:G133)</f>
        <v>62</v>
      </c>
      <c r="H134" s="7">
        <f>SUM(H123:H133)</f>
        <v>66</v>
      </c>
      <c r="I134" s="7">
        <f>SUM(I123:I133)</f>
        <v>60</v>
      </c>
      <c r="J134" s="7">
        <f>SUM(J123:J133)</f>
        <v>48</v>
      </c>
      <c r="K134" s="38"/>
      <c r="L134" s="33"/>
      <c r="O134" s="25"/>
    </row>
    <row r="135" spans="1:15" x14ac:dyDescent="0.25">
      <c r="A135" s="4" t="s">
        <v>91</v>
      </c>
      <c r="B135" s="6"/>
      <c r="C135" s="38"/>
      <c r="D135" s="7">
        <v>5</v>
      </c>
      <c r="E135" s="7">
        <v>14</v>
      </c>
      <c r="F135" s="7">
        <v>31</v>
      </c>
      <c r="G135" s="7">
        <v>37</v>
      </c>
      <c r="H135" s="7">
        <v>34</v>
      </c>
      <c r="I135" s="7">
        <v>36</v>
      </c>
      <c r="J135" s="7">
        <v>39</v>
      </c>
      <c r="K135" s="38"/>
      <c r="L135" s="33"/>
      <c r="O135" s="25"/>
    </row>
    <row r="136" spans="1:15" x14ac:dyDescent="0.25">
      <c r="A136" s="25"/>
      <c r="C136" s="35"/>
      <c r="D136" s="35"/>
      <c r="E136" s="35"/>
      <c r="F136" s="35"/>
      <c r="G136" s="35"/>
      <c r="H136" s="35"/>
      <c r="I136" s="35"/>
      <c r="J136" s="35"/>
      <c r="K136" s="35"/>
      <c r="L136" s="33"/>
    </row>
    <row r="137" spans="1:15" x14ac:dyDescent="0.25">
      <c r="A137" s="17" t="s">
        <v>93</v>
      </c>
      <c r="B137" s="99" t="s">
        <v>83</v>
      </c>
      <c r="C137" s="39">
        <v>4</v>
      </c>
      <c r="D137" s="39">
        <v>4</v>
      </c>
      <c r="E137" s="39">
        <v>4</v>
      </c>
      <c r="F137" s="39">
        <v>4</v>
      </c>
      <c r="G137" s="39">
        <v>4</v>
      </c>
      <c r="H137" s="39">
        <v>2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</row>
    <row r="138" spans="1:15" x14ac:dyDescent="0.25">
      <c r="A138" s="17"/>
      <c r="B138" s="99" t="s">
        <v>52</v>
      </c>
      <c r="C138" s="39"/>
      <c r="D138" s="39">
        <v>12</v>
      </c>
      <c r="E138" s="39">
        <v>12</v>
      </c>
      <c r="F138" s="39">
        <v>12</v>
      </c>
      <c r="G138" s="39">
        <v>12</v>
      </c>
      <c r="H138" s="39">
        <v>10</v>
      </c>
      <c r="I138" s="39">
        <v>8</v>
      </c>
      <c r="J138" s="39">
        <v>8</v>
      </c>
      <c r="K138" s="39">
        <v>8</v>
      </c>
      <c r="L138" s="39">
        <v>8</v>
      </c>
      <c r="M138" s="39">
        <v>5</v>
      </c>
    </row>
    <row r="139" spans="1:15" x14ac:dyDescent="0.25">
      <c r="A139" s="17"/>
      <c r="B139" s="99" t="s">
        <v>77</v>
      </c>
      <c r="C139" s="39"/>
      <c r="D139" s="39"/>
      <c r="E139" s="39">
        <v>27</v>
      </c>
      <c r="F139" s="39">
        <v>27</v>
      </c>
      <c r="G139" s="39">
        <v>24</v>
      </c>
      <c r="H139" s="39">
        <v>17</v>
      </c>
      <c r="I139" s="39">
        <v>15</v>
      </c>
      <c r="J139" s="39">
        <v>9</v>
      </c>
      <c r="K139" s="39">
        <v>9</v>
      </c>
      <c r="L139" s="39">
        <v>6</v>
      </c>
      <c r="M139" s="39">
        <v>6</v>
      </c>
    </row>
    <row r="140" spans="1:15" x14ac:dyDescent="0.25">
      <c r="A140" s="17"/>
      <c r="B140" s="99" t="s">
        <v>53</v>
      </c>
      <c r="C140" s="39"/>
      <c r="D140" s="39"/>
      <c r="E140" s="39"/>
      <c r="F140" s="39">
        <v>5</v>
      </c>
      <c r="G140" s="39">
        <v>4</v>
      </c>
      <c r="H140" s="39">
        <v>3</v>
      </c>
      <c r="I140" s="39">
        <v>3</v>
      </c>
      <c r="J140" s="39">
        <v>3</v>
      </c>
      <c r="K140" s="39">
        <v>3</v>
      </c>
      <c r="L140" s="39">
        <v>3</v>
      </c>
      <c r="M140" s="39">
        <v>2</v>
      </c>
    </row>
    <row r="141" spans="1:15" x14ac:dyDescent="0.25">
      <c r="A141" s="17"/>
      <c r="B141" s="99" t="s">
        <v>54</v>
      </c>
      <c r="C141" s="39"/>
      <c r="D141" s="39"/>
      <c r="E141" s="39"/>
      <c r="F141" s="39"/>
      <c r="G141" s="39">
        <v>12</v>
      </c>
      <c r="H141" s="39">
        <v>12</v>
      </c>
      <c r="I141" s="39">
        <v>10</v>
      </c>
      <c r="J141" s="39">
        <v>6</v>
      </c>
      <c r="K141" s="39">
        <v>5</v>
      </c>
      <c r="L141" s="39">
        <v>4</v>
      </c>
      <c r="M141" s="39">
        <v>2</v>
      </c>
    </row>
    <row r="142" spans="1:15" x14ac:dyDescent="0.25">
      <c r="A142" s="17"/>
      <c r="B142" s="99" t="s">
        <v>55</v>
      </c>
      <c r="C142" s="39"/>
      <c r="D142" s="39"/>
      <c r="E142" s="39"/>
      <c r="F142" s="39"/>
      <c r="G142" s="39"/>
      <c r="H142" s="39">
        <v>2</v>
      </c>
      <c r="I142" s="39">
        <v>2</v>
      </c>
      <c r="J142" s="39">
        <v>2</v>
      </c>
      <c r="K142" s="39">
        <v>2</v>
      </c>
      <c r="L142" s="39">
        <v>2</v>
      </c>
      <c r="M142" s="39">
        <v>0</v>
      </c>
    </row>
    <row r="143" spans="1:15" x14ac:dyDescent="0.25">
      <c r="A143" s="17"/>
      <c r="B143" s="99" t="s">
        <v>79</v>
      </c>
      <c r="C143" s="39"/>
      <c r="D143" s="39"/>
      <c r="E143" s="39"/>
      <c r="F143" s="39"/>
      <c r="G143" s="39"/>
      <c r="H143" s="39"/>
      <c r="I143" s="39">
        <v>1</v>
      </c>
      <c r="J143" s="39">
        <v>1</v>
      </c>
      <c r="K143" s="39">
        <v>1</v>
      </c>
      <c r="L143" s="39">
        <v>1</v>
      </c>
      <c r="M143" s="39">
        <v>0</v>
      </c>
    </row>
    <row r="144" spans="1:15" x14ac:dyDescent="0.25">
      <c r="A144" s="17"/>
      <c r="B144" s="99" t="s">
        <v>84</v>
      </c>
      <c r="C144" s="39"/>
      <c r="D144" s="39"/>
      <c r="E144" s="39"/>
      <c r="F144" s="39"/>
      <c r="G144" s="39"/>
      <c r="H144" s="39"/>
      <c r="I144" s="39"/>
      <c r="J144" s="39">
        <v>4</v>
      </c>
      <c r="K144" s="39">
        <v>4</v>
      </c>
      <c r="L144" s="39">
        <v>3</v>
      </c>
      <c r="M144" s="39">
        <v>2</v>
      </c>
    </row>
    <row r="145" spans="1:13" x14ac:dyDescent="0.25">
      <c r="A145" s="17"/>
      <c r="B145" s="99" t="s">
        <v>56</v>
      </c>
      <c r="C145" s="39"/>
      <c r="D145" s="39"/>
      <c r="E145" s="39"/>
      <c r="F145" s="39"/>
      <c r="G145" s="39"/>
      <c r="H145" s="39"/>
      <c r="I145" s="39"/>
      <c r="J145" s="39"/>
      <c r="K145" s="39">
        <v>0</v>
      </c>
      <c r="L145" s="39">
        <v>0</v>
      </c>
      <c r="M145" s="39">
        <v>1</v>
      </c>
    </row>
    <row r="146" spans="1:13" x14ac:dyDescent="0.25">
      <c r="A146" s="17"/>
      <c r="B146" s="99" t="s">
        <v>57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>
        <v>2</v>
      </c>
      <c r="M146" s="39">
        <v>1</v>
      </c>
    </row>
    <row r="147" spans="1:13" x14ac:dyDescent="0.25">
      <c r="A147" s="17"/>
      <c r="B147" s="99" t="s">
        <v>82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>
        <v>16</v>
      </c>
    </row>
    <row r="148" spans="1:13" x14ac:dyDescent="0.25">
      <c r="A148" s="4" t="s">
        <v>90</v>
      </c>
      <c r="B148" s="17"/>
      <c r="C148" s="39">
        <v>4</v>
      </c>
      <c r="D148" s="39">
        <v>16</v>
      </c>
      <c r="E148" s="39">
        <v>43</v>
      </c>
      <c r="F148" s="39">
        <f t="shared" ref="F148:M148" si="3">SUM(F137:F147)</f>
        <v>48</v>
      </c>
      <c r="G148" s="39">
        <f t="shared" si="3"/>
        <v>56</v>
      </c>
      <c r="H148" s="39">
        <f t="shared" si="3"/>
        <v>46</v>
      </c>
      <c r="I148" s="39">
        <f t="shared" si="3"/>
        <v>39</v>
      </c>
      <c r="J148" s="39">
        <f t="shared" si="3"/>
        <v>33</v>
      </c>
      <c r="K148" s="39">
        <f t="shared" si="3"/>
        <v>32</v>
      </c>
      <c r="L148" s="39">
        <f t="shared" si="3"/>
        <v>29</v>
      </c>
      <c r="M148" s="39">
        <f t="shared" si="3"/>
        <v>35</v>
      </c>
    </row>
    <row r="149" spans="1:13" x14ac:dyDescent="0.25">
      <c r="A149" s="4" t="s">
        <v>91</v>
      </c>
      <c r="B149" s="17"/>
      <c r="C149" s="39"/>
      <c r="D149" s="39">
        <v>4</v>
      </c>
      <c r="E149" s="39">
        <v>16</v>
      </c>
      <c r="F149" s="39">
        <v>43</v>
      </c>
      <c r="G149" s="39">
        <v>44</v>
      </c>
      <c r="H149" s="39">
        <v>44</v>
      </c>
      <c r="I149" s="39">
        <v>38</v>
      </c>
      <c r="J149" s="39">
        <v>29</v>
      </c>
      <c r="K149" s="39">
        <v>32</v>
      </c>
      <c r="L149" s="39">
        <v>27</v>
      </c>
      <c r="M149" s="39">
        <v>19</v>
      </c>
    </row>
    <row r="150" spans="1:13" x14ac:dyDescent="0.25">
      <c r="A150" s="17"/>
      <c r="B150" s="17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x14ac:dyDescent="0.25">
      <c r="A151" s="17" t="s">
        <v>94</v>
      </c>
      <c r="B151" s="99" t="s">
        <v>83</v>
      </c>
      <c r="C151" s="39">
        <v>4</v>
      </c>
      <c r="D151" s="39">
        <v>4</v>
      </c>
      <c r="E151" s="39">
        <v>4</v>
      </c>
      <c r="F151" s="39">
        <v>4</v>
      </c>
      <c r="G151" s="39">
        <v>4</v>
      </c>
      <c r="H151" s="39">
        <v>4</v>
      </c>
      <c r="I151" s="39">
        <v>1</v>
      </c>
      <c r="J151" s="39">
        <v>0</v>
      </c>
      <c r="K151" s="39">
        <v>0</v>
      </c>
      <c r="L151" s="39">
        <v>0</v>
      </c>
      <c r="M151" s="39">
        <v>0</v>
      </c>
    </row>
    <row r="152" spans="1:13" x14ac:dyDescent="0.25">
      <c r="A152" s="17"/>
      <c r="B152" s="99" t="s">
        <v>52</v>
      </c>
      <c r="C152" s="39"/>
      <c r="D152" s="39">
        <v>7</v>
      </c>
      <c r="E152" s="39">
        <v>7</v>
      </c>
      <c r="F152" s="39">
        <v>7</v>
      </c>
      <c r="G152" s="39">
        <v>7</v>
      </c>
      <c r="H152" s="39">
        <v>7</v>
      </c>
      <c r="I152" s="39">
        <v>6</v>
      </c>
      <c r="J152" s="39">
        <v>4</v>
      </c>
      <c r="K152" s="39">
        <v>3</v>
      </c>
      <c r="L152" s="39">
        <v>3</v>
      </c>
      <c r="M152" s="39">
        <v>1</v>
      </c>
    </row>
    <row r="153" spans="1:13" x14ac:dyDescent="0.25">
      <c r="A153" s="17"/>
      <c r="B153" s="99" t="s">
        <v>77</v>
      </c>
      <c r="C153" s="39"/>
      <c r="D153" s="39"/>
      <c r="E153" s="39">
        <v>34</v>
      </c>
      <c r="F153" s="39">
        <v>34</v>
      </c>
      <c r="G153" s="39">
        <v>34</v>
      </c>
      <c r="H153" s="39">
        <v>28</v>
      </c>
      <c r="I153" s="39">
        <v>21</v>
      </c>
      <c r="J153" s="39">
        <v>15</v>
      </c>
      <c r="K153" s="39">
        <v>14</v>
      </c>
      <c r="L153" s="39">
        <v>13</v>
      </c>
      <c r="M153" s="39">
        <v>8</v>
      </c>
    </row>
    <row r="154" spans="1:13" x14ac:dyDescent="0.25">
      <c r="A154" s="17"/>
      <c r="B154" s="99" t="s">
        <v>53</v>
      </c>
      <c r="C154" s="39"/>
      <c r="D154" s="39"/>
      <c r="E154" s="39"/>
      <c r="F154" s="39">
        <v>7</v>
      </c>
      <c r="G154" s="39">
        <v>7</v>
      </c>
      <c r="H154" s="39">
        <v>7</v>
      </c>
      <c r="I154" s="39">
        <v>4</v>
      </c>
      <c r="J154" s="39">
        <v>4</v>
      </c>
      <c r="K154" s="39">
        <v>4</v>
      </c>
      <c r="L154" s="39">
        <v>4</v>
      </c>
      <c r="M154" s="39">
        <v>3</v>
      </c>
    </row>
    <row r="155" spans="1:13" x14ac:dyDescent="0.25">
      <c r="A155" s="17"/>
      <c r="B155" s="99" t="s">
        <v>54</v>
      </c>
      <c r="C155" s="39"/>
      <c r="D155" s="39"/>
      <c r="E155" s="39"/>
      <c r="F155" s="39"/>
      <c r="G155" s="39">
        <v>6</v>
      </c>
      <c r="H155" s="39">
        <v>6</v>
      </c>
      <c r="I155" s="39">
        <v>6</v>
      </c>
      <c r="J155" s="39">
        <v>4</v>
      </c>
      <c r="K155" s="39">
        <v>4</v>
      </c>
      <c r="L155" s="39">
        <v>4</v>
      </c>
      <c r="M155" s="39">
        <v>4</v>
      </c>
    </row>
    <row r="156" spans="1:13" x14ac:dyDescent="0.25">
      <c r="A156" s="17"/>
      <c r="B156" s="99" t="s">
        <v>55</v>
      </c>
      <c r="C156" s="39"/>
      <c r="D156" s="39"/>
      <c r="E156" s="39"/>
      <c r="F156" s="39"/>
      <c r="G156" s="39"/>
      <c r="H156" s="39">
        <v>4</v>
      </c>
      <c r="I156" s="39">
        <v>4</v>
      </c>
      <c r="J156" s="39">
        <v>4</v>
      </c>
      <c r="K156" s="39">
        <v>4</v>
      </c>
      <c r="L156" s="39">
        <v>4</v>
      </c>
      <c r="M156" s="39">
        <v>2</v>
      </c>
    </row>
    <row r="157" spans="1:13" x14ac:dyDescent="0.25">
      <c r="A157" s="17"/>
      <c r="B157" s="99" t="s">
        <v>79</v>
      </c>
      <c r="C157" s="39"/>
      <c r="D157" s="39"/>
      <c r="E157" s="39"/>
      <c r="F157" s="39"/>
      <c r="G157" s="39"/>
      <c r="H157" s="39"/>
      <c r="I157" s="39">
        <v>4</v>
      </c>
      <c r="J157" s="39">
        <v>3</v>
      </c>
      <c r="K157" s="39">
        <v>3</v>
      </c>
      <c r="L157" s="39">
        <v>2</v>
      </c>
      <c r="M157" s="39">
        <v>0</v>
      </c>
    </row>
    <row r="158" spans="1:13" x14ac:dyDescent="0.25">
      <c r="A158" s="17"/>
      <c r="B158" s="99" t="s">
        <v>84</v>
      </c>
      <c r="C158" s="39"/>
      <c r="D158" s="39"/>
      <c r="E158" s="39"/>
      <c r="F158" s="39"/>
      <c r="G158" s="39"/>
      <c r="H158" s="39"/>
      <c r="I158" s="39"/>
      <c r="J158" s="39">
        <v>4</v>
      </c>
      <c r="K158" s="39">
        <v>4</v>
      </c>
      <c r="L158" s="39">
        <v>3</v>
      </c>
      <c r="M158" s="39">
        <v>2</v>
      </c>
    </row>
    <row r="159" spans="1:13" x14ac:dyDescent="0.25">
      <c r="A159" s="17"/>
      <c r="B159" s="99" t="s">
        <v>56</v>
      </c>
      <c r="C159" s="39"/>
      <c r="D159" s="39"/>
      <c r="E159" s="39"/>
      <c r="F159" s="39"/>
      <c r="G159" s="39"/>
      <c r="H159" s="39"/>
      <c r="I159" s="39"/>
      <c r="J159" s="39"/>
      <c r="K159" s="39">
        <v>4</v>
      </c>
      <c r="L159" s="39">
        <v>4</v>
      </c>
      <c r="M159" s="39">
        <v>0</v>
      </c>
    </row>
    <row r="160" spans="1:13" x14ac:dyDescent="0.25">
      <c r="A160" s="17"/>
      <c r="B160" s="99" t="s">
        <v>57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>
        <v>0</v>
      </c>
      <c r="M160" s="39">
        <v>2</v>
      </c>
    </row>
    <row r="161" spans="1:13" x14ac:dyDescent="0.25">
      <c r="A161" s="17"/>
      <c r="B161" s="99" t="s">
        <v>82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>
        <v>11</v>
      </c>
    </row>
    <row r="162" spans="1:13" x14ac:dyDescent="0.25">
      <c r="A162" s="4" t="s">
        <v>90</v>
      </c>
      <c r="B162" s="17"/>
      <c r="C162" s="39">
        <v>4</v>
      </c>
      <c r="D162" s="39">
        <v>11</v>
      </c>
      <c r="E162" s="39">
        <v>45</v>
      </c>
      <c r="F162" s="39">
        <f t="shared" ref="F162:M162" si="4">SUM(F151:F161)</f>
        <v>52</v>
      </c>
      <c r="G162" s="39">
        <f t="shared" si="4"/>
        <v>58</v>
      </c>
      <c r="H162" s="39">
        <f t="shared" si="4"/>
        <v>56</v>
      </c>
      <c r="I162" s="39">
        <f t="shared" si="4"/>
        <v>46</v>
      </c>
      <c r="J162" s="39">
        <f t="shared" si="4"/>
        <v>38</v>
      </c>
      <c r="K162" s="39">
        <f t="shared" si="4"/>
        <v>40</v>
      </c>
      <c r="L162" s="39">
        <f t="shared" si="4"/>
        <v>37</v>
      </c>
      <c r="M162" s="39">
        <f t="shared" si="4"/>
        <v>33</v>
      </c>
    </row>
    <row r="163" spans="1:13" x14ac:dyDescent="0.25">
      <c r="A163" s="4" t="s">
        <v>91</v>
      </c>
      <c r="B163" s="17"/>
      <c r="C163" s="39"/>
      <c r="D163" s="39">
        <v>4</v>
      </c>
      <c r="E163" s="39">
        <v>11</v>
      </c>
      <c r="F163" s="39">
        <v>45</v>
      </c>
      <c r="G163" s="39">
        <v>52</v>
      </c>
      <c r="H163" s="39">
        <v>52</v>
      </c>
      <c r="I163" s="39">
        <v>42</v>
      </c>
      <c r="J163" s="39">
        <v>34</v>
      </c>
      <c r="K163" s="39">
        <v>36</v>
      </c>
      <c r="L163" s="39">
        <v>37</v>
      </c>
      <c r="M163" s="39">
        <v>22</v>
      </c>
    </row>
    <row r="164" spans="1:13" x14ac:dyDescent="0.25">
      <c r="A164" s="17"/>
      <c r="B164" s="17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x14ac:dyDescent="0.25">
      <c r="A165" s="17"/>
      <c r="B165" s="17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x14ac:dyDescent="0.25">
      <c r="A166" s="17" t="s">
        <v>95</v>
      </c>
      <c r="B166" s="99" t="s">
        <v>83</v>
      </c>
      <c r="C166" s="39">
        <v>4</v>
      </c>
      <c r="D166" s="39">
        <v>4</v>
      </c>
      <c r="E166" s="39">
        <v>4</v>
      </c>
      <c r="F166" s="39">
        <v>4</v>
      </c>
      <c r="G166" s="39">
        <v>4</v>
      </c>
      <c r="H166" s="39">
        <v>4</v>
      </c>
      <c r="I166" s="39">
        <v>1</v>
      </c>
      <c r="J166" s="39">
        <v>0</v>
      </c>
      <c r="K166" s="39">
        <v>0</v>
      </c>
      <c r="L166" s="39">
        <v>0</v>
      </c>
      <c r="M166" s="39">
        <v>0</v>
      </c>
    </row>
    <row r="167" spans="1:13" x14ac:dyDescent="0.25">
      <c r="A167" s="17"/>
      <c r="B167" s="99" t="s">
        <v>52</v>
      </c>
      <c r="C167" s="39"/>
      <c r="D167" s="39">
        <v>10</v>
      </c>
      <c r="E167" s="39">
        <v>10</v>
      </c>
      <c r="F167" s="39">
        <v>10</v>
      </c>
      <c r="G167" s="39">
        <v>10</v>
      </c>
      <c r="H167" s="39">
        <v>10</v>
      </c>
      <c r="I167" s="39">
        <v>9</v>
      </c>
      <c r="J167" s="39">
        <v>6</v>
      </c>
      <c r="K167" s="39">
        <v>5</v>
      </c>
      <c r="L167" s="39">
        <v>5</v>
      </c>
      <c r="M167" s="39">
        <v>5</v>
      </c>
    </row>
    <row r="168" spans="1:13" x14ac:dyDescent="0.25">
      <c r="A168" s="17"/>
      <c r="B168" s="99" t="s">
        <v>77</v>
      </c>
      <c r="C168" s="39"/>
      <c r="D168" s="39"/>
      <c r="E168" s="39">
        <v>44</v>
      </c>
      <c r="F168" s="39">
        <v>44</v>
      </c>
      <c r="G168" s="39">
        <v>44</v>
      </c>
      <c r="H168" s="39">
        <v>27</v>
      </c>
      <c r="I168" s="39">
        <v>18</v>
      </c>
      <c r="J168" s="39">
        <v>16</v>
      </c>
      <c r="K168" s="39">
        <v>15</v>
      </c>
      <c r="L168" s="39">
        <v>15</v>
      </c>
      <c r="M168" s="39">
        <v>13</v>
      </c>
    </row>
    <row r="169" spans="1:13" x14ac:dyDescent="0.25">
      <c r="A169" s="17"/>
      <c r="B169" s="99" t="s">
        <v>53</v>
      </c>
      <c r="C169" s="39"/>
      <c r="D169" s="39"/>
      <c r="E169" s="39"/>
      <c r="F169" s="39">
        <v>7</v>
      </c>
      <c r="G169" s="39">
        <v>7</v>
      </c>
      <c r="H169" s="39">
        <v>7</v>
      </c>
      <c r="I169" s="39">
        <v>4</v>
      </c>
      <c r="J169" s="39">
        <v>4</v>
      </c>
      <c r="K169" s="39">
        <v>4</v>
      </c>
      <c r="L169" s="39">
        <v>3</v>
      </c>
      <c r="M169" s="39">
        <v>2</v>
      </c>
    </row>
    <row r="170" spans="1:13" x14ac:dyDescent="0.25">
      <c r="A170" s="17"/>
      <c r="B170" s="99" t="s">
        <v>54</v>
      </c>
      <c r="C170" s="39"/>
      <c r="D170" s="39"/>
      <c r="E170" s="39"/>
      <c r="F170" s="39"/>
      <c r="G170" s="39">
        <v>6</v>
      </c>
      <c r="H170" s="39">
        <v>6</v>
      </c>
      <c r="I170" s="39">
        <v>6</v>
      </c>
      <c r="J170" s="39">
        <v>4</v>
      </c>
      <c r="K170" s="39">
        <v>4</v>
      </c>
      <c r="L170" s="39">
        <v>4</v>
      </c>
      <c r="M170" s="39">
        <v>2</v>
      </c>
    </row>
    <row r="171" spans="1:13" x14ac:dyDescent="0.25">
      <c r="A171" s="17"/>
      <c r="B171" s="99" t="s">
        <v>55</v>
      </c>
      <c r="C171" s="39"/>
      <c r="D171" s="39"/>
      <c r="E171" s="39"/>
      <c r="F171" s="39"/>
      <c r="G171" s="39"/>
      <c r="H171" s="39">
        <v>4</v>
      </c>
      <c r="I171" s="39">
        <v>4</v>
      </c>
      <c r="J171" s="39">
        <v>4</v>
      </c>
      <c r="K171" s="39">
        <v>4</v>
      </c>
      <c r="L171" s="39">
        <v>4</v>
      </c>
      <c r="M171" s="39">
        <v>0</v>
      </c>
    </row>
    <row r="172" spans="1:13" x14ac:dyDescent="0.25">
      <c r="A172" s="17"/>
      <c r="B172" s="99" t="s">
        <v>79</v>
      </c>
      <c r="C172" s="39"/>
      <c r="D172" s="39"/>
      <c r="E172" s="39"/>
      <c r="F172" s="39"/>
      <c r="G172" s="39"/>
      <c r="H172" s="39"/>
      <c r="I172" s="39">
        <v>4</v>
      </c>
      <c r="J172" s="39">
        <v>3</v>
      </c>
      <c r="K172" s="39">
        <v>3</v>
      </c>
      <c r="L172" s="39">
        <v>2</v>
      </c>
      <c r="M172" s="39">
        <v>0</v>
      </c>
    </row>
    <row r="173" spans="1:13" x14ac:dyDescent="0.25">
      <c r="A173" s="17"/>
      <c r="B173" s="99" t="s">
        <v>84</v>
      </c>
      <c r="C173" s="39"/>
      <c r="D173" s="39"/>
      <c r="E173" s="39"/>
      <c r="F173" s="39"/>
      <c r="G173" s="39"/>
      <c r="H173" s="39"/>
      <c r="I173" s="39"/>
      <c r="J173" s="39">
        <v>8</v>
      </c>
      <c r="K173" s="39">
        <v>8</v>
      </c>
      <c r="L173" s="39">
        <v>7</v>
      </c>
      <c r="M173" s="39">
        <v>6</v>
      </c>
    </row>
    <row r="174" spans="1:13" x14ac:dyDescent="0.25">
      <c r="A174" s="17"/>
      <c r="B174" s="99" t="s">
        <v>56</v>
      </c>
      <c r="C174" s="39"/>
      <c r="D174" s="39"/>
      <c r="E174" s="39"/>
      <c r="F174" s="39"/>
      <c r="G174" s="39"/>
      <c r="H174" s="39"/>
      <c r="I174" s="39"/>
      <c r="J174" s="39"/>
      <c r="K174" s="39">
        <v>4</v>
      </c>
      <c r="L174" s="39">
        <v>4</v>
      </c>
      <c r="M174" s="39">
        <v>1</v>
      </c>
    </row>
    <row r="175" spans="1:13" x14ac:dyDescent="0.25">
      <c r="A175" s="17"/>
      <c r="B175" s="99" t="s">
        <v>57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>
        <v>0</v>
      </c>
      <c r="M175" s="39">
        <v>2</v>
      </c>
    </row>
    <row r="176" spans="1:13" x14ac:dyDescent="0.25">
      <c r="A176" s="17"/>
      <c r="B176" s="99" t="s">
        <v>82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>
        <v>5</v>
      </c>
    </row>
    <row r="177" spans="1:13" x14ac:dyDescent="0.25">
      <c r="A177" s="4" t="s">
        <v>90</v>
      </c>
      <c r="B177" s="17"/>
      <c r="C177" s="39">
        <v>4</v>
      </c>
      <c r="D177" s="39">
        <v>14</v>
      </c>
      <c r="E177" s="39">
        <v>58</v>
      </c>
      <c r="F177" s="39">
        <f t="shared" ref="F177:M177" si="5">SUM(F166:F176)</f>
        <v>65</v>
      </c>
      <c r="G177" s="39">
        <f t="shared" si="5"/>
        <v>71</v>
      </c>
      <c r="H177" s="39">
        <f t="shared" si="5"/>
        <v>58</v>
      </c>
      <c r="I177" s="39">
        <f t="shared" si="5"/>
        <v>46</v>
      </c>
      <c r="J177" s="39">
        <f t="shared" si="5"/>
        <v>45</v>
      </c>
      <c r="K177" s="39">
        <f t="shared" si="5"/>
        <v>47</v>
      </c>
      <c r="L177" s="39">
        <f t="shared" si="5"/>
        <v>44</v>
      </c>
      <c r="M177" s="39">
        <f t="shared" si="5"/>
        <v>36</v>
      </c>
    </row>
    <row r="178" spans="1:13" x14ac:dyDescent="0.25">
      <c r="A178" s="4" t="s">
        <v>91</v>
      </c>
      <c r="B178" s="17"/>
      <c r="C178" s="39"/>
      <c r="D178" s="39">
        <v>4</v>
      </c>
      <c r="E178" s="39">
        <v>14</v>
      </c>
      <c r="F178" s="39">
        <v>58</v>
      </c>
      <c r="G178" s="39">
        <v>65</v>
      </c>
      <c r="H178" s="39">
        <v>54</v>
      </c>
      <c r="I178" s="39">
        <v>42</v>
      </c>
      <c r="J178" s="39">
        <v>37</v>
      </c>
      <c r="K178" s="39">
        <v>43</v>
      </c>
      <c r="L178" s="39">
        <v>44</v>
      </c>
      <c r="M178" s="39">
        <v>31</v>
      </c>
    </row>
    <row r="179" spans="1:13" x14ac:dyDescent="0.25">
      <c r="A179" s="17"/>
      <c r="B179" s="17"/>
      <c r="C179" s="39"/>
      <c r="D179" s="39"/>
      <c r="E179" s="39"/>
      <c r="F179" s="39"/>
      <c r="G179" s="39"/>
      <c r="H179" s="83"/>
      <c r="I179" s="83"/>
      <c r="J179" s="39"/>
      <c r="K179" s="39"/>
      <c r="L179" s="39"/>
      <c r="M179" s="39"/>
    </row>
    <row r="180" spans="1:13" x14ac:dyDescent="0.25">
      <c r="C180" s="35"/>
      <c r="D180" s="35"/>
      <c r="E180" s="35"/>
      <c r="F180" s="35"/>
      <c r="G180" s="35"/>
      <c r="H180" s="33"/>
      <c r="I180" s="33"/>
      <c r="J180" s="35"/>
      <c r="K180" s="35"/>
      <c r="L180" s="42"/>
    </row>
    <row r="181" spans="1:13" x14ac:dyDescent="0.25">
      <c r="A181" s="4"/>
      <c r="B181" s="4"/>
      <c r="C181" s="40"/>
      <c r="D181" s="40"/>
      <c r="E181" s="40"/>
      <c r="F181" s="40"/>
      <c r="G181" s="40"/>
      <c r="H181" s="40"/>
      <c r="I181" s="41" t="s">
        <v>89</v>
      </c>
      <c r="J181" s="40"/>
      <c r="K181" s="44"/>
      <c r="L181" s="42"/>
    </row>
    <row r="182" spans="1:13" x14ac:dyDescent="0.25">
      <c r="A182" s="4" t="s">
        <v>118</v>
      </c>
      <c r="B182" s="4" t="s">
        <v>83</v>
      </c>
      <c r="C182" s="40">
        <v>3</v>
      </c>
      <c r="D182" s="40">
        <v>3</v>
      </c>
      <c r="E182" s="40">
        <v>3</v>
      </c>
      <c r="F182" s="40">
        <v>3</v>
      </c>
      <c r="G182" s="40">
        <v>3</v>
      </c>
      <c r="H182" s="40">
        <v>3</v>
      </c>
      <c r="I182" s="40">
        <v>3</v>
      </c>
      <c r="J182" s="40"/>
      <c r="K182" s="44"/>
      <c r="L182" s="66"/>
    </row>
    <row r="183" spans="1:13" x14ac:dyDescent="0.25">
      <c r="A183" s="4"/>
      <c r="B183" s="4" t="s">
        <v>52</v>
      </c>
      <c r="C183" s="40"/>
      <c r="D183" s="40">
        <v>4</v>
      </c>
      <c r="E183" s="40">
        <v>4</v>
      </c>
      <c r="F183" s="40">
        <v>4</v>
      </c>
      <c r="G183" s="40">
        <v>3</v>
      </c>
      <c r="H183" s="40">
        <v>3</v>
      </c>
      <c r="I183" s="40">
        <v>2</v>
      </c>
      <c r="J183" s="40"/>
      <c r="K183" s="44"/>
      <c r="L183" s="42"/>
      <c r="M183" s="5"/>
    </row>
    <row r="184" spans="1:13" x14ac:dyDescent="0.25">
      <c r="A184" s="4"/>
      <c r="B184" s="4" t="s">
        <v>77</v>
      </c>
      <c r="C184" s="40"/>
      <c r="D184" s="40"/>
      <c r="E184" s="40">
        <v>14</v>
      </c>
      <c r="F184" s="40">
        <v>14</v>
      </c>
      <c r="G184" s="40">
        <v>14</v>
      </c>
      <c r="H184" s="40">
        <v>11</v>
      </c>
      <c r="I184" s="40">
        <v>9</v>
      </c>
      <c r="J184" s="40"/>
      <c r="K184" s="44"/>
      <c r="L184" s="66"/>
      <c r="M184" s="5"/>
    </row>
    <row r="185" spans="1:13" x14ac:dyDescent="0.25">
      <c r="A185" s="4"/>
      <c r="B185" s="4" t="s">
        <v>53</v>
      </c>
      <c r="C185" s="40"/>
      <c r="D185" s="40"/>
      <c r="E185" s="40"/>
      <c r="F185" s="40">
        <v>3</v>
      </c>
      <c r="G185" s="40">
        <v>3</v>
      </c>
      <c r="H185" s="40">
        <v>3</v>
      </c>
      <c r="I185" s="40">
        <v>2</v>
      </c>
      <c r="J185" s="40"/>
      <c r="K185" s="44"/>
      <c r="L185" s="42"/>
      <c r="M185" s="5"/>
    </row>
    <row r="186" spans="1:13" x14ac:dyDescent="0.25">
      <c r="A186" s="4"/>
      <c r="B186" s="4" t="s">
        <v>54</v>
      </c>
      <c r="C186" s="40"/>
      <c r="D186" s="40"/>
      <c r="E186" s="40"/>
      <c r="F186" s="40"/>
      <c r="G186" s="40">
        <v>4</v>
      </c>
      <c r="H186" s="40">
        <v>3</v>
      </c>
      <c r="I186" s="40">
        <v>2</v>
      </c>
      <c r="J186" s="40"/>
      <c r="K186" s="44"/>
      <c r="L186" s="42"/>
    </row>
    <row r="187" spans="1:13" x14ac:dyDescent="0.25">
      <c r="A187" s="4"/>
      <c r="B187" s="4" t="s">
        <v>55</v>
      </c>
      <c r="C187" s="40"/>
      <c r="D187" s="40"/>
      <c r="E187" s="40"/>
      <c r="F187" s="40"/>
      <c r="G187" s="40"/>
      <c r="H187" s="40">
        <v>2</v>
      </c>
      <c r="I187" s="40">
        <v>2</v>
      </c>
      <c r="J187" s="40"/>
      <c r="K187" s="44"/>
      <c r="L187" s="42"/>
    </row>
    <row r="188" spans="1:13" x14ac:dyDescent="0.25">
      <c r="A188" s="4"/>
      <c r="B188" s="4" t="s">
        <v>79</v>
      </c>
      <c r="C188" s="40"/>
      <c r="D188" s="40"/>
      <c r="E188" s="40"/>
      <c r="F188" s="40"/>
      <c r="G188" s="40"/>
      <c r="H188" s="40"/>
      <c r="I188" s="40">
        <v>0</v>
      </c>
      <c r="J188" s="40"/>
      <c r="K188" s="44"/>
      <c r="L188" s="42"/>
    </row>
    <row r="189" spans="1:13" x14ac:dyDescent="0.25">
      <c r="A189" s="4"/>
      <c r="B189" s="4" t="s">
        <v>84</v>
      </c>
      <c r="C189" s="40"/>
      <c r="D189" s="40"/>
      <c r="E189" s="40"/>
      <c r="F189" s="40"/>
      <c r="G189" s="40"/>
      <c r="H189" s="40"/>
      <c r="I189" s="40"/>
      <c r="J189" s="40"/>
      <c r="K189" s="44"/>
      <c r="L189" s="42"/>
    </row>
    <row r="190" spans="1:13" x14ac:dyDescent="0.25">
      <c r="A190" s="4"/>
      <c r="B190" s="4" t="s">
        <v>56</v>
      </c>
      <c r="C190" s="40"/>
      <c r="D190" s="40"/>
      <c r="E190" s="40"/>
      <c r="F190" s="40"/>
      <c r="G190" s="40"/>
      <c r="H190" s="40"/>
      <c r="I190" s="40"/>
      <c r="J190" s="40"/>
      <c r="K190" s="44"/>
      <c r="L190" s="42"/>
    </row>
    <row r="191" spans="1:13" x14ac:dyDescent="0.25">
      <c r="A191" s="4"/>
      <c r="B191" s="4" t="s">
        <v>57</v>
      </c>
      <c r="C191" s="40"/>
      <c r="D191" s="40"/>
      <c r="E191" s="40"/>
      <c r="F191" s="40"/>
      <c r="G191" s="40"/>
      <c r="H191" s="40"/>
      <c r="I191" s="40"/>
      <c r="J191" s="40"/>
      <c r="K191" s="44"/>
      <c r="L191" s="33"/>
    </row>
    <row r="192" spans="1:13" x14ac:dyDescent="0.25">
      <c r="A192" s="4"/>
      <c r="B192" s="4" t="s">
        <v>82</v>
      </c>
      <c r="C192" s="40"/>
      <c r="D192" s="40"/>
      <c r="E192" s="40"/>
      <c r="F192" s="40"/>
      <c r="G192" s="40"/>
      <c r="H192" s="40"/>
      <c r="I192" s="40"/>
      <c r="J192" s="40"/>
      <c r="K192" s="44"/>
      <c r="L192" s="33"/>
    </row>
    <row r="193" spans="1:12" x14ac:dyDescent="0.25">
      <c r="A193" s="4" t="s">
        <v>90</v>
      </c>
      <c r="B193" s="4"/>
      <c r="C193" s="40">
        <v>3</v>
      </c>
      <c r="D193" s="40">
        <v>7</v>
      </c>
      <c r="E193" s="40">
        <v>21</v>
      </c>
      <c r="F193" s="40">
        <f>SUM(F182:F192)</f>
        <v>24</v>
      </c>
      <c r="G193" s="40">
        <f>SUM(G182:G192)</f>
        <v>27</v>
      </c>
      <c r="H193" s="77">
        <f>SUM(H182:H192)</f>
        <v>25</v>
      </c>
      <c r="I193" s="77">
        <f>SUM(I182:I192)</f>
        <v>20</v>
      </c>
      <c r="J193" s="40"/>
      <c r="K193" s="35"/>
      <c r="L193" s="33"/>
    </row>
    <row r="194" spans="1:12" x14ac:dyDescent="0.25">
      <c r="A194" s="4" t="s">
        <v>91</v>
      </c>
      <c r="B194" s="4"/>
      <c r="C194" s="40"/>
      <c r="D194" s="40">
        <v>3</v>
      </c>
      <c r="E194" s="40">
        <v>7</v>
      </c>
      <c r="F194" s="40">
        <v>21</v>
      </c>
      <c r="G194" s="40">
        <v>23</v>
      </c>
      <c r="H194" s="77">
        <v>23</v>
      </c>
      <c r="I194" s="77">
        <v>20</v>
      </c>
      <c r="J194" s="40"/>
      <c r="K194" s="35"/>
      <c r="L194" s="33"/>
    </row>
    <row r="195" spans="1:12" x14ac:dyDescent="0.25">
      <c r="A195" s="4"/>
      <c r="B195" s="4"/>
      <c r="C195" s="40"/>
      <c r="D195" s="40"/>
      <c r="E195" s="40"/>
      <c r="F195" s="40"/>
      <c r="G195" s="40"/>
      <c r="H195" s="40"/>
      <c r="I195" s="41" t="s">
        <v>89</v>
      </c>
      <c r="J195" s="40"/>
      <c r="K195" s="35"/>
      <c r="L195" s="33"/>
    </row>
    <row r="196" spans="1:12" x14ac:dyDescent="0.25">
      <c r="A196" s="4" t="s">
        <v>96</v>
      </c>
      <c r="B196" s="4" t="s">
        <v>83</v>
      </c>
      <c r="C196" s="40">
        <v>3</v>
      </c>
      <c r="D196" s="40">
        <v>3</v>
      </c>
      <c r="E196" s="40">
        <v>3</v>
      </c>
      <c r="F196" s="40">
        <v>3</v>
      </c>
      <c r="G196" s="40">
        <v>3</v>
      </c>
      <c r="H196" s="40">
        <v>1</v>
      </c>
      <c r="I196" s="40">
        <v>0</v>
      </c>
      <c r="J196" s="40"/>
      <c r="K196" s="35"/>
      <c r="L196" s="33"/>
    </row>
    <row r="197" spans="1:12" x14ac:dyDescent="0.25">
      <c r="A197" s="4"/>
      <c r="B197" s="4" t="s">
        <v>52</v>
      </c>
      <c r="C197" s="40"/>
      <c r="D197" s="40">
        <v>4</v>
      </c>
      <c r="E197" s="40">
        <v>4</v>
      </c>
      <c r="F197" s="40">
        <v>4</v>
      </c>
      <c r="G197" s="40">
        <v>4</v>
      </c>
      <c r="H197" s="40">
        <v>3</v>
      </c>
      <c r="I197" s="40">
        <v>3</v>
      </c>
      <c r="J197" s="40"/>
      <c r="K197" s="35"/>
      <c r="L197" s="33"/>
    </row>
    <row r="198" spans="1:12" x14ac:dyDescent="0.25">
      <c r="A198" s="4"/>
      <c r="B198" s="4" t="s">
        <v>77</v>
      </c>
      <c r="C198" s="40"/>
      <c r="D198" s="40"/>
      <c r="E198" s="40">
        <v>19</v>
      </c>
      <c r="F198" s="40">
        <v>19</v>
      </c>
      <c r="G198" s="40">
        <v>19</v>
      </c>
      <c r="H198" s="40">
        <v>15</v>
      </c>
      <c r="I198" s="40">
        <v>14</v>
      </c>
      <c r="J198" s="40"/>
      <c r="K198" s="35"/>
      <c r="L198" s="33"/>
    </row>
    <row r="199" spans="1:12" x14ac:dyDescent="0.25">
      <c r="A199" s="4"/>
      <c r="B199" s="4" t="s">
        <v>53</v>
      </c>
      <c r="C199" s="40"/>
      <c r="D199" s="40"/>
      <c r="E199" s="40"/>
      <c r="F199" s="40">
        <v>1</v>
      </c>
      <c r="G199" s="40">
        <v>1</v>
      </c>
      <c r="H199" s="40">
        <v>0</v>
      </c>
      <c r="I199" s="40">
        <v>0</v>
      </c>
      <c r="J199" s="40"/>
      <c r="K199" s="35"/>
      <c r="L199" s="33"/>
    </row>
    <row r="200" spans="1:12" x14ac:dyDescent="0.25">
      <c r="A200" s="4"/>
      <c r="B200" s="4" t="s">
        <v>54</v>
      </c>
      <c r="C200" s="40"/>
      <c r="D200" s="40"/>
      <c r="E200" s="40"/>
      <c r="F200" s="40"/>
      <c r="G200" s="40">
        <v>7</v>
      </c>
      <c r="H200" s="40">
        <v>5</v>
      </c>
      <c r="I200" s="40">
        <v>2</v>
      </c>
      <c r="J200" s="40"/>
      <c r="K200" s="35"/>
      <c r="L200" s="33"/>
    </row>
    <row r="201" spans="1:12" x14ac:dyDescent="0.25">
      <c r="A201" s="4"/>
      <c r="B201" s="4" t="s">
        <v>55</v>
      </c>
      <c r="C201" s="40"/>
      <c r="D201" s="40"/>
      <c r="E201" s="40"/>
      <c r="F201" s="40"/>
      <c r="G201" s="40"/>
      <c r="H201" s="40">
        <v>1</v>
      </c>
      <c r="I201" s="40">
        <v>1</v>
      </c>
      <c r="J201" s="40"/>
      <c r="K201" s="35"/>
      <c r="L201" s="33"/>
    </row>
    <row r="202" spans="1:12" x14ac:dyDescent="0.25">
      <c r="A202" s="4"/>
      <c r="B202" s="4" t="s">
        <v>79</v>
      </c>
      <c r="C202" s="40"/>
      <c r="D202" s="40"/>
      <c r="E202" s="40"/>
      <c r="F202" s="40"/>
      <c r="G202" s="40"/>
      <c r="H202" s="40"/>
      <c r="I202" s="40">
        <v>0</v>
      </c>
      <c r="J202" s="40"/>
      <c r="K202" s="35"/>
      <c r="L202" s="33"/>
    </row>
    <row r="203" spans="1:12" x14ac:dyDescent="0.25">
      <c r="A203" s="4"/>
      <c r="B203" s="4" t="s">
        <v>84</v>
      </c>
      <c r="C203" s="40"/>
      <c r="D203" s="40"/>
      <c r="E203" s="40"/>
      <c r="F203" s="40"/>
      <c r="G203" s="40"/>
      <c r="H203" s="40"/>
      <c r="I203" s="40"/>
      <c r="J203" s="40"/>
      <c r="K203" s="35"/>
      <c r="L203" s="33"/>
    </row>
    <row r="204" spans="1:12" x14ac:dyDescent="0.25">
      <c r="A204" s="4"/>
      <c r="B204" s="4" t="s">
        <v>56</v>
      </c>
      <c r="C204" s="40"/>
      <c r="D204" s="40"/>
      <c r="E204" s="40"/>
      <c r="F204" s="40"/>
      <c r="G204" s="40"/>
      <c r="H204" s="40"/>
      <c r="I204" s="40"/>
      <c r="J204" s="40"/>
      <c r="K204" s="35"/>
      <c r="L204" s="33"/>
    </row>
    <row r="205" spans="1:12" x14ac:dyDescent="0.25">
      <c r="A205" s="4"/>
      <c r="B205" s="4" t="s">
        <v>57</v>
      </c>
      <c r="C205" s="40"/>
      <c r="D205" s="40"/>
      <c r="E205" s="40"/>
      <c r="F205" s="40"/>
      <c r="G205" s="40"/>
      <c r="H205" s="40"/>
      <c r="I205" s="40"/>
      <c r="J205" s="40"/>
      <c r="K205" s="35"/>
      <c r="L205" s="33"/>
    </row>
    <row r="206" spans="1:12" x14ac:dyDescent="0.25">
      <c r="A206" s="4"/>
      <c r="B206" s="4" t="s">
        <v>82</v>
      </c>
      <c r="C206" s="40"/>
      <c r="D206" s="40"/>
      <c r="E206" s="40"/>
      <c r="F206" s="40"/>
      <c r="G206" s="40"/>
      <c r="H206" s="40"/>
      <c r="I206" s="40"/>
      <c r="J206" s="40"/>
      <c r="K206" s="35"/>
      <c r="L206" s="33"/>
    </row>
    <row r="207" spans="1:12" x14ac:dyDescent="0.25">
      <c r="A207" s="4" t="s">
        <v>90</v>
      </c>
      <c r="B207" s="4"/>
      <c r="C207" s="40">
        <v>3</v>
      </c>
      <c r="D207" s="40">
        <v>7</v>
      </c>
      <c r="E207" s="40">
        <v>26</v>
      </c>
      <c r="F207" s="40">
        <f>SUM(F196:F206)</f>
        <v>27</v>
      </c>
      <c r="G207" s="40">
        <f>SUM(G196:G206)</f>
        <v>34</v>
      </c>
      <c r="H207" s="77">
        <f>SUM(H196:H206)</f>
        <v>25</v>
      </c>
      <c r="I207" s="77">
        <f>SUM(I196:I206)</f>
        <v>20</v>
      </c>
      <c r="J207" s="40"/>
      <c r="K207" s="35"/>
      <c r="L207" s="33"/>
    </row>
    <row r="208" spans="1:12" x14ac:dyDescent="0.25">
      <c r="A208" s="4" t="s">
        <v>91</v>
      </c>
      <c r="B208" s="4"/>
      <c r="C208" s="40"/>
      <c r="D208" s="40">
        <v>3</v>
      </c>
      <c r="E208" s="40">
        <v>7</v>
      </c>
      <c r="F208" s="40">
        <v>26</v>
      </c>
      <c r="G208" s="40">
        <v>27</v>
      </c>
      <c r="H208" s="77">
        <v>24</v>
      </c>
      <c r="I208" s="77">
        <v>20</v>
      </c>
      <c r="J208" s="40"/>
      <c r="K208" s="35"/>
      <c r="L208" s="33"/>
    </row>
    <row r="209" spans="1:12" x14ac:dyDescent="0.25">
      <c r="A209" s="4"/>
      <c r="B209" s="4"/>
      <c r="C209" s="40"/>
      <c r="D209" s="40"/>
      <c r="E209" s="40"/>
      <c r="F209" s="40"/>
      <c r="G209" s="40"/>
      <c r="H209" s="40"/>
      <c r="I209" s="41" t="s">
        <v>89</v>
      </c>
      <c r="J209" s="40"/>
      <c r="K209" s="35"/>
      <c r="L209" s="33"/>
    </row>
    <row r="210" spans="1:12" x14ac:dyDescent="0.25">
      <c r="A210" s="4" t="s">
        <v>119</v>
      </c>
      <c r="B210" s="4" t="s">
        <v>83</v>
      </c>
      <c r="C210" s="40">
        <v>4</v>
      </c>
      <c r="D210" s="40">
        <v>4</v>
      </c>
      <c r="E210" s="40">
        <v>4</v>
      </c>
      <c r="F210" s="40">
        <v>4</v>
      </c>
      <c r="G210" s="40">
        <v>3</v>
      </c>
      <c r="H210" s="40">
        <v>2</v>
      </c>
      <c r="I210" s="40">
        <v>1</v>
      </c>
      <c r="J210" s="40"/>
      <c r="K210" s="35"/>
      <c r="L210" s="33"/>
    </row>
    <row r="211" spans="1:12" x14ac:dyDescent="0.25">
      <c r="A211" s="4"/>
      <c r="B211" s="4" t="s">
        <v>52</v>
      </c>
      <c r="C211" s="40"/>
      <c r="D211" s="40">
        <v>3</v>
      </c>
      <c r="E211" s="40">
        <v>3</v>
      </c>
      <c r="F211" s="40">
        <v>3</v>
      </c>
      <c r="G211" s="40">
        <v>2</v>
      </c>
      <c r="H211" s="40">
        <v>0</v>
      </c>
      <c r="I211" s="40">
        <v>0</v>
      </c>
      <c r="J211" s="40"/>
      <c r="K211" s="35"/>
      <c r="L211" s="33"/>
    </row>
    <row r="212" spans="1:12" x14ac:dyDescent="0.25">
      <c r="A212" s="4"/>
      <c r="B212" s="4" t="s">
        <v>77</v>
      </c>
      <c r="C212" s="40"/>
      <c r="D212" s="40"/>
      <c r="E212" s="40">
        <v>36</v>
      </c>
      <c r="F212" s="40">
        <v>36</v>
      </c>
      <c r="G212" s="40">
        <v>30</v>
      </c>
      <c r="H212" s="40">
        <v>21</v>
      </c>
      <c r="I212" s="40">
        <v>18</v>
      </c>
      <c r="J212" s="40"/>
      <c r="K212" s="35"/>
      <c r="L212" s="33"/>
    </row>
    <row r="213" spans="1:12" x14ac:dyDescent="0.25">
      <c r="A213" s="4"/>
      <c r="B213" s="4" t="s">
        <v>53</v>
      </c>
      <c r="C213" s="40"/>
      <c r="D213" s="40"/>
      <c r="E213" s="40"/>
      <c r="F213" s="40">
        <v>6</v>
      </c>
      <c r="G213" s="40">
        <v>6</v>
      </c>
      <c r="H213" s="40">
        <v>5</v>
      </c>
      <c r="I213" s="40">
        <v>3</v>
      </c>
      <c r="J213" s="40"/>
      <c r="K213" s="35"/>
      <c r="L213" s="33"/>
    </row>
    <row r="214" spans="1:12" x14ac:dyDescent="0.25">
      <c r="A214" s="4"/>
      <c r="B214" s="4" t="s">
        <v>54</v>
      </c>
      <c r="C214" s="40"/>
      <c r="D214" s="40"/>
      <c r="E214" s="40"/>
      <c r="F214" s="40"/>
      <c r="G214" s="40">
        <v>13</v>
      </c>
      <c r="H214" s="40">
        <v>11</v>
      </c>
      <c r="I214" s="40">
        <v>7</v>
      </c>
      <c r="J214" s="40"/>
      <c r="K214" s="35"/>
      <c r="L214" s="33"/>
    </row>
    <row r="215" spans="1:12" x14ac:dyDescent="0.25">
      <c r="A215" s="4"/>
      <c r="B215" s="4" t="s">
        <v>55</v>
      </c>
      <c r="C215" s="40"/>
      <c r="D215" s="40"/>
      <c r="E215" s="40"/>
      <c r="F215" s="40"/>
      <c r="G215" s="40"/>
      <c r="H215" s="40">
        <v>32</v>
      </c>
      <c r="I215" s="40">
        <v>12</v>
      </c>
      <c r="J215" s="40"/>
      <c r="K215" s="35"/>
      <c r="L215" s="33"/>
    </row>
    <row r="216" spans="1:12" x14ac:dyDescent="0.25">
      <c r="A216" s="4"/>
      <c r="B216" s="4" t="s">
        <v>79</v>
      </c>
      <c r="C216" s="40"/>
      <c r="D216" s="40"/>
      <c r="E216" s="40"/>
      <c r="F216" s="40"/>
      <c r="G216" s="40"/>
      <c r="H216" s="40"/>
      <c r="I216" s="40">
        <v>5</v>
      </c>
      <c r="J216" s="40"/>
      <c r="K216" s="35"/>
      <c r="L216" s="33"/>
    </row>
    <row r="217" spans="1:12" x14ac:dyDescent="0.25">
      <c r="A217" s="4"/>
      <c r="B217" s="4" t="s">
        <v>84</v>
      </c>
      <c r="C217" s="40"/>
      <c r="D217" s="40"/>
      <c r="E217" s="40"/>
      <c r="F217" s="40"/>
      <c r="G217" s="40"/>
      <c r="H217" s="40"/>
      <c r="I217" s="40"/>
      <c r="J217" s="40"/>
      <c r="K217" s="35"/>
      <c r="L217" s="33"/>
    </row>
    <row r="218" spans="1:12" x14ac:dyDescent="0.25">
      <c r="A218" s="4"/>
      <c r="B218" s="4" t="s">
        <v>56</v>
      </c>
      <c r="C218" s="40"/>
      <c r="D218" s="40"/>
      <c r="E218" s="40"/>
      <c r="F218" s="40"/>
      <c r="G218" s="40"/>
      <c r="H218" s="40"/>
      <c r="I218" s="40"/>
      <c r="J218" s="40"/>
      <c r="K218" s="35"/>
      <c r="L218" s="33"/>
    </row>
    <row r="219" spans="1:12" x14ac:dyDescent="0.25">
      <c r="A219" s="4"/>
      <c r="B219" s="4" t="s">
        <v>57</v>
      </c>
      <c r="C219" s="40"/>
      <c r="D219" s="40"/>
      <c r="E219" s="40"/>
      <c r="F219" s="40"/>
      <c r="G219" s="40"/>
      <c r="H219" s="40"/>
      <c r="I219" s="40"/>
      <c r="J219" s="40"/>
      <c r="K219" s="35"/>
      <c r="L219" s="33"/>
    </row>
    <row r="220" spans="1:12" x14ac:dyDescent="0.25">
      <c r="A220" s="4"/>
      <c r="B220" s="4" t="s">
        <v>82</v>
      </c>
      <c r="C220" s="40"/>
      <c r="D220" s="40"/>
      <c r="E220" s="40"/>
      <c r="F220" s="40"/>
      <c r="G220" s="40"/>
      <c r="H220" s="40"/>
      <c r="I220" s="40"/>
      <c r="J220" s="40"/>
      <c r="K220" s="35"/>
      <c r="L220" s="33"/>
    </row>
    <row r="221" spans="1:12" x14ac:dyDescent="0.25">
      <c r="A221" s="4" t="s">
        <v>90</v>
      </c>
      <c r="B221" s="4"/>
      <c r="C221" s="40">
        <v>4</v>
      </c>
      <c r="D221" s="40">
        <v>7</v>
      </c>
      <c r="E221" s="77">
        <v>30</v>
      </c>
      <c r="F221" s="77">
        <f>SUM(F210:F220)</f>
        <v>49</v>
      </c>
      <c r="G221" s="77">
        <f>SUM(G210:G220)</f>
        <v>54</v>
      </c>
      <c r="H221" s="77">
        <f>SUM(H210:H220)</f>
        <v>71</v>
      </c>
      <c r="I221" s="77">
        <v>46</v>
      </c>
      <c r="J221" s="40"/>
      <c r="K221" s="35"/>
      <c r="L221" s="33"/>
    </row>
    <row r="222" spans="1:12" x14ac:dyDescent="0.25">
      <c r="A222" s="4" t="s">
        <v>91</v>
      </c>
      <c r="B222" s="4"/>
      <c r="C222" s="40"/>
      <c r="D222" s="40">
        <v>4</v>
      </c>
      <c r="E222" s="77">
        <v>7</v>
      </c>
      <c r="F222" s="77">
        <v>43</v>
      </c>
      <c r="G222" s="77">
        <v>41</v>
      </c>
      <c r="H222" s="77">
        <v>39</v>
      </c>
      <c r="I222" s="77">
        <v>41</v>
      </c>
      <c r="J222" s="40"/>
      <c r="K222" s="35"/>
      <c r="L222" s="33"/>
    </row>
    <row r="223" spans="1:12" x14ac:dyDescent="0.25">
      <c r="H223" s="35"/>
      <c r="L223" s="33"/>
    </row>
    <row r="224" spans="1:12" x14ac:dyDescent="0.25">
      <c r="K224" s="5"/>
      <c r="L224" s="42"/>
    </row>
    <row r="225" spans="4:12" x14ac:dyDescent="0.25">
      <c r="D225" s="5"/>
      <c r="E225" s="5"/>
      <c r="F225" s="5"/>
      <c r="K225" s="5"/>
      <c r="L225" s="42"/>
    </row>
    <row r="226" spans="4:12" x14ac:dyDescent="0.25">
      <c r="D226" s="5"/>
      <c r="E226" s="5"/>
      <c r="F226" s="5"/>
      <c r="G226" s="64"/>
      <c r="I226" s="64"/>
      <c r="J226" s="64"/>
      <c r="K226" s="5"/>
      <c r="L226" s="42"/>
    </row>
    <row r="227" spans="4:12" x14ac:dyDescent="0.25">
      <c r="D227" s="5"/>
      <c r="E227" s="5"/>
      <c r="F227" s="5"/>
      <c r="G227" s="64"/>
      <c r="I227" s="64"/>
      <c r="J227" s="64"/>
      <c r="K227" s="5"/>
      <c r="L227" s="42"/>
    </row>
    <row r="228" spans="4:12" x14ac:dyDescent="0.25">
      <c r="D228" s="5"/>
      <c r="E228" s="5"/>
      <c r="F228" s="5"/>
      <c r="G228" s="64"/>
      <c r="I228" s="64"/>
      <c r="J228" s="64"/>
      <c r="K228" s="5"/>
      <c r="L228" s="42"/>
    </row>
    <row r="229" spans="4:12" x14ac:dyDescent="0.25">
      <c r="D229" s="5"/>
      <c r="E229" s="5"/>
      <c r="F229" s="5"/>
      <c r="G229" s="64"/>
      <c r="I229" s="64"/>
      <c r="J229" s="64"/>
      <c r="K229" s="5"/>
      <c r="L229" s="42"/>
    </row>
    <row r="230" spans="4:12" x14ac:dyDescent="0.25">
      <c r="D230" s="5"/>
      <c r="E230" s="5"/>
      <c r="F230" s="5"/>
      <c r="G230" s="64"/>
      <c r="I230" s="64"/>
      <c r="J230" s="64"/>
      <c r="K230" s="64"/>
      <c r="L230" s="33"/>
    </row>
    <row r="231" spans="4:12" x14ac:dyDescent="0.25">
      <c r="D231" s="5"/>
      <c r="E231" s="5"/>
      <c r="F231" s="5"/>
      <c r="G231" s="64"/>
      <c r="I231" s="64"/>
      <c r="J231" s="64"/>
      <c r="L231" s="33"/>
    </row>
    <row r="232" spans="4:12" x14ac:dyDescent="0.25">
      <c r="D232" s="5"/>
      <c r="E232" s="5"/>
      <c r="F232" s="5"/>
      <c r="G232" s="64"/>
      <c r="I232" s="64"/>
      <c r="J232" s="64"/>
      <c r="L232" s="33"/>
    </row>
    <row r="233" spans="4:12" x14ac:dyDescent="0.25">
      <c r="D233" s="5"/>
      <c r="E233" s="5"/>
      <c r="F233" s="5"/>
      <c r="G233" s="64"/>
      <c r="I233" s="64"/>
      <c r="J233" s="64"/>
      <c r="K233" s="64"/>
      <c r="L233" s="33"/>
    </row>
    <row r="234" spans="4:12" x14ac:dyDescent="0.25">
      <c r="D234" s="5"/>
      <c r="E234" s="5"/>
      <c r="F234" s="5"/>
      <c r="G234" s="64"/>
      <c r="I234" s="64"/>
      <c r="L234" s="33"/>
    </row>
    <row r="235" spans="4:12" x14ac:dyDescent="0.25">
      <c r="D235" s="5"/>
      <c r="E235" s="5"/>
      <c r="F235" s="5"/>
      <c r="G235" s="64"/>
      <c r="I235" s="64"/>
      <c r="L235" s="33"/>
    </row>
    <row r="236" spans="4:12" x14ac:dyDescent="0.25">
      <c r="D236" s="5"/>
      <c r="E236" s="5"/>
      <c r="F236" s="5"/>
      <c r="G236" s="64"/>
      <c r="I236" s="64"/>
      <c r="J236" s="64"/>
      <c r="L236" s="33"/>
    </row>
    <row r="237" spans="4:12" x14ac:dyDescent="0.25">
      <c r="D237" s="5"/>
      <c r="E237" s="5"/>
      <c r="F237" s="5"/>
      <c r="G237" s="64"/>
      <c r="L237" s="33"/>
    </row>
    <row r="238" spans="4:12" x14ac:dyDescent="0.25">
      <c r="D238" s="5"/>
      <c r="E238" s="5"/>
      <c r="F238" s="5"/>
      <c r="G238" s="64"/>
      <c r="L238" s="33"/>
    </row>
    <row r="239" spans="4:12" x14ac:dyDescent="0.25">
      <c r="D239" s="5"/>
      <c r="E239" s="5"/>
      <c r="F239" s="5"/>
      <c r="G239" s="64"/>
      <c r="L239" s="33"/>
    </row>
    <row r="240" spans="4:12" x14ac:dyDescent="0.25">
      <c r="G240" s="5"/>
      <c r="L240" s="33"/>
    </row>
    <row r="241" spans="12:12" x14ac:dyDescent="0.25">
      <c r="L241" s="33"/>
    </row>
    <row r="242" spans="12:12" x14ac:dyDescent="0.25">
      <c r="L242" s="33"/>
    </row>
    <row r="243" spans="12:12" x14ac:dyDescent="0.25">
      <c r="L243" s="33"/>
    </row>
    <row r="244" spans="12:12" x14ac:dyDescent="0.25">
      <c r="L244" s="33"/>
    </row>
    <row r="245" spans="12:12" x14ac:dyDescent="0.25">
      <c r="L245" s="33"/>
    </row>
    <row r="246" spans="12:12" x14ac:dyDescent="0.25">
      <c r="L246" s="33"/>
    </row>
    <row r="247" spans="12:12" x14ac:dyDescent="0.25">
      <c r="L247" s="33"/>
    </row>
    <row r="248" spans="12:12" x14ac:dyDescent="0.25">
      <c r="L248" s="33"/>
    </row>
    <row r="249" spans="12:12" x14ac:dyDescent="0.25">
      <c r="L249" s="33"/>
    </row>
    <row r="250" spans="12:12" x14ac:dyDescent="0.25">
      <c r="L250" s="33"/>
    </row>
  </sheetData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zoomScaleNormal="100" workbookViewId="0">
      <selection activeCell="B1" sqref="B1"/>
    </sheetView>
  </sheetViews>
  <sheetFormatPr baseColWidth="10" defaultRowHeight="15" x14ac:dyDescent="0.25"/>
  <sheetData>
    <row r="1" spans="1:24" x14ac:dyDescent="0.25">
      <c r="A1" t="s">
        <v>155</v>
      </c>
      <c r="J1" s="110" t="s">
        <v>153</v>
      </c>
      <c r="K1" s="110"/>
      <c r="L1" s="110"/>
      <c r="M1" s="110"/>
      <c r="N1" s="110"/>
    </row>
    <row r="2" spans="1:24" x14ac:dyDescent="0.25">
      <c r="A2" s="3" t="s">
        <v>16</v>
      </c>
      <c r="C2" t="s">
        <v>0</v>
      </c>
      <c r="D2" t="s">
        <v>1</v>
      </c>
      <c r="E2" t="s">
        <v>2</v>
      </c>
      <c r="F2" t="s">
        <v>3</v>
      </c>
      <c r="G2" t="s">
        <v>5</v>
      </c>
      <c r="H2" t="s">
        <v>6</v>
      </c>
      <c r="I2" t="s">
        <v>7</v>
      </c>
      <c r="J2">
        <v>31</v>
      </c>
      <c r="K2">
        <v>33</v>
      </c>
      <c r="L2">
        <v>41</v>
      </c>
      <c r="M2" t="s">
        <v>65</v>
      </c>
      <c r="N2" s="4" t="s">
        <v>156</v>
      </c>
      <c r="W2" s="62"/>
      <c r="X2" s="62"/>
    </row>
    <row r="3" spans="1:24" x14ac:dyDescent="0.25">
      <c r="B3" s="25" t="s">
        <v>101</v>
      </c>
      <c r="C3" s="5">
        <f>('Gross tiller data LC'!C3+'Gross tiller data LC'!C17+'Gross tiller data LC'!C31)/3</f>
        <v>3.6666666666666665</v>
      </c>
      <c r="D3" s="5">
        <f>('Gross tiller data LC'!D3+'Gross tiller data LC'!D17+'Gross tiller data LC'!D31)/3</f>
        <v>3.6666666666666665</v>
      </c>
      <c r="E3" s="5">
        <f>('Gross tiller data LC'!E3+'Gross tiller data LC'!E17+'Gross tiller data LC'!E31)/3</f>
        <v>3.6666666666666665</v>
      </c>
      <c r="F3" s="5">
        <f>('Gross tiller data LC'!F3+'Gross tiller data LC'!F17+'Gross tiller data LC'!F31)/3</f>
        <v>3.6666666666666665</v>
      </c>
      <c r="G3" s="5">
        <f>('Gross tiller data LC'!G3+'Gross tiller data LC'!G17+'Gross tiller data LC'!G31)/3</f>
        <v>3</v>
      </c>
      <c r="H3" s="5">
        <f>('Gross tiller data LC'!H3+'Gross tiller data LC'!H17+'Gross tiller data LC'!H31)/3</f>
        <v>1</v>
      </c>
      <c r="I3" s="5">
        <f>('Gross tiller data LC'!I3+'Gross tiller data LC'!I17+'Gross tiller data LC'!I31)/3</f>
        <v>0</v>
      </c>
      <c r="J3" s="86">
        <v>30</v>
      </c>
      <c r="K3" s="86">
        <v>11</v>
      </c>
      <c r="L3" s="86">
        <v>23</v>
      </c>
      <c r="M3" s="86">
        <f t="shared" ref="M3:M9" si="0">(J3+K3+L3)</f>
        <v>64</v>
      </c>
      <c r="N3" s="89">
        <f t="shared" ref="N3:N9" si="1">(M3/155)</f>
        <v>0.41290322580645161</v>
      </c>
      <c r="O3" s="62"/>
      <c r="P3" s="62"/>
      <c r="Q3" s="62"/>
    </row>
    <row r="4" spans="1:24" x14ac:dyDescent="0.25">
      <c r="B4" s="25" t="s">
        <v>102</v>
      </c>
      <c r="C4" s="5"/>
      <c r="D4" s="5">
        <f>('Gross tiller data LC'!D4+'Gross tiller data LC'!D18+'Gross tiller data LC'!D32)/3</f>
        <v>6.333333333333333</v>
      </c>
      <c r="E4" s="5">
        <f>('Gross tiller data LC'!E4+'Gross tiller data LC'!E18+'Gross tiller data LC'!E32)/3</f>
        <v>6.333333333333333</v>
      </c>
      <c r="F4" s="5">
        <f>('Gross tiller data LC'!F4+'Gross tiller data LC'!F18+'Gross tiller data LC'!F32)/3</f>
        <v>6.333333333333333</v>
      </c>
      <c r="G4" s="5">
        <f>('Gross tiller data LC'!G4+'Gross tiller data LC'!G18+'Gross tiller data LC'!G32)/3</f>
        <v>5</v>
      </c>
      <c r="H4" s="5">
        <f>('Gross tiller data LC'!H4+'Gross tiller data LC'!H18+'Gross tiller data LC'!H32)/3</f>
        <v>4</v>
      </c>
      <c r="I4" s="5">
        <f>('Gross tiller data LC'!I4+'Gross tiller data LC'!I18+'Gross tiller data LC'!I32)/3</f>
        <v>3</v>
      </c>
      <c r="J4" s="86">
        <v>20</v>
      </c>
      <c r="K4" s="86">
        <v>9</v>
      </c>
      <c r="L4" s="86">
        <v>10</v>
      </c>
      <c r="M4" s="86">
        <f t="shared" si="0"/>
        <v>39</v>
      </c>
      <c r="N4" s="89">
        <f t="shared" si="1"/>
        <v>0.25161290322580643</v>
      </c>
      <c r="O4" s="62"/>
      <c r="P4" s="62"/>
      <c r="Q4" s="62"/>
    </row>
    <row r="5" spans="1:24" x14ac:dyDescent="0.25">
      <c r="B5" s="25" t="s">
        <v>137</v>
      </c>
      <c r="C5" s="5"/>
      <c r="D5" s="5"/>
      <c r="E5" s="5">
        <f>('Gross tiller data LC'!E5+'Gross tiller data LC'!E19+'Gross tiller data LC'!E33)/3</f>
        <v>24.666666666666668</v>
      </c>
      <c r="F5" s="5">
        <f>('Gross tiller data LC'!F5+'Gross tiller data LC'!F19+'Gross tiller data LC'!F33)/3</f>
        <v>24.666666666666668</v>
      </c>
      <c r="G5" s="5">
        <f>('Gross tiller data LC'!G5+'Gross tiller data LC'!G19+'Gross tiller data LC'!G33)/3</f>
        <v>23.333333333333332</v>
      </c>
      <c r="H5" s="5">
        <f>('Gross tiller data LC'!H5+'Gross tiller data LC'!H19+'Gross tiller data LC'!H33)/3</f>
        <v>16.666666666666668</v>
      </c>
      <c r="I5" s="5">
        <f>('Gross tiller data LC'!I5+'Gross tiller data LC'!I19+'Gross tiller data LC'!I33)/3</f>
        <v>11.333333333333334</v>
      </c>
      <c r="J5" s="86">
        <v>7</v>
      </c>
      <c r="K5" s="86">
        <v>5</v>
      </c>
      <c r="L5" s="86">
        <v>6</v>
      </c>
      <c r="M5" s="86">
        <f t="shared" si="0"/>
        <v>18</v>
      </c>
      <c r="N5" s="89">
        <f t="shared" si="1"/>
        <v>0.11612903225806452</v>
      </c>
      <c r="O5" s="62"/>
      <c r="P5" s="62"/>
      <c r="Q5" s="62"/>
      <c r="W5" s="62"/>
      <c r="X5" s="62"/>
    </row>
    <row r="6" spans="1:24" x14ac:dyDescent="0.25">
      <c r="B6" s="25" t="s">
        <v>98</v>
      </c>
      <c r="C6" s="5"/>
      <c r="D6" s="5"/>
      <c r="E6" s="5"/>
      <c r="F6" s="5">
        <f>('Gross tiller data LC'!F6+'Gross tiller data LC'!F20+'Gross tiller data LC'!F34)/3</f>
        <v>9.3333333333333339</v>
      </c>
      <c r="G6" s="5">
        <f>('Gross tiller data LC'!G6+'Gross tiller data LC'!G20+'Gross tiller data LC'!G34)/3</f>
        <v>9.3333333333333339</v>
      </c>
      <c r="H6" s="5">
        <f>('Gross tiller data LC'!H6+'Gross tiller data LC'!H20+'Gross tiller data LC'!H34)/3</f>
        <v>7.666666666666667</v>
      </c>
      <c r="I6" s="5">
        <f>('Gross tiller data LC'!I6+'Gross tiller data LC'!I20+'Gross tiller data LC'!I34)/3</f>
        <v>5.666666666666667</v>
      </c>
      <c r="J6" s="86">
        <v>17</v>
      </c>
      <c r="K6" s="86">
        <v>2</v>
      </c>
      <c r="L6" s="86">
        <v>0</v>
      </c>
      <c r="M6" s="86">
        <f t="shared" si="0"/>
        <v>19</v>
      </c>
      <c r="N6" s="89">
        <f t="shared" si="1"/>
        <v>0.12258064516129032</v>
      </c>
      <c r="O6" s="62"/>
      <c r="P6" s="62"/>
      <c r="Q6" s="62"/>
    </row>
    <row r="7" spans="1:24" x14ac:dyDescent="0.25">
      <c r="B7" s="25" t="s">
        <v>99</v>
      </c>
      <c r="C7" s="5"/>
      <c r="D7" s="5"/>
      <c r="E7" s="5"/>
      <c r="F7" s="5"/>
      <c r="G7" s="5">
        <f>('Gross tiller data LC'!G7+'Gross tiller data LC'!G21+'Gross tiller data LC'!G35)/3</f>
        <v>8.6666666666666661</v>
      </c>
      <c r="H7" s="5">
        <f>('Gross tiller data LC'!H7+'Gross tiller data LC'!H21+'Gross tiller data LC'!H35)/3</f>
        <v>7.333333333333333</v>
      </c>
      <c r="I7" s="5">
        <f>('Gross tiller data LC'!I7+'Gross tiller data LC'!I21+'Gross tiller data LC'!I35)/3</f>
        <v>4.333333333333333</v>
      </c>
      <c r="J7" s="86">
        <v>15</v>
      </c>
      <c r="K7" s="86">
        <v>0</v>
      </c>
      <c r="L7" s="86">
        <v>0</v>
      </c>
      <c r="M7" s="86">
        <f t="shared" si="0"/>
        <v>15</v>
      </c>
      <c r="N7" s="89">
        <f t="shared" si="1"/>
        <v>9.6774193548387094E-2</v>
      </c>
      <c r="O7" s="62"/>
      <c r="P7" s="62"/>
      <c r="Q7" s="62"/>
    </row>
    <row r="8" spans="1:24" x14ac:dyDescent="0.25">
      <c r="B8" s="25" t="s">
        <v>138</v>
      </c>
      <c r="C8" s="5"/>
      <c r="D8" s="5"/>
      <c r="E8" s="5"/>
      <c r="F8" s="5"/>
      <c r="G8" s="5"/>
      <c r="H8" s="5">
        <f>('Gross tiller data LC'!H8+'Gross tiller data LC'!H22+'Gross tiller data LC'!H36)/3</f>
        <v>16.666666666666668</v>
      </c>
      <c r="I8" s="5">
        <f>('Gross tiller data LC'!I8+'Gross tiller data LC'!I22+'Gross tiller data LC'!I36)/3</f>
        <v>12.333333333333334</v>
      </c>
      <c r="J8" s="86">
        <v>0</v>
      </c>
      <c r="K8" s="86">
        <v>0</v>
      </c>
      <c r="L8" s="86">
        <v>0</v>
      </c>
      <c r="M8" s="86">
        <f t="shared" si="0"/>
        <v>0</v>
      </c>
      <c r="N8" s="89">
        <f t="shared" si="1"/>
        <v>0</v>
      </c>
      <c r="O8" s="62"/>
      <c r="P8" s="62"/>
      <c r="Q8" s="62"/>
      <c r="W8" s="62"/>
      <c r="X8" s="62"/>
    </row>
    <row r="9" spans="1:24" x14ac:dyDescent="0.25">
      <c r="B9" s="25" t="s">
        <v>100</v>
      </c>
      <c r="C9" s="5"/>
      <c r="D9" s="5"/>
      <c r="E9" s="5"/>
      <c r="F9" s="5"/>
      <c r="G9" s="5"/>
      <c r="H9" s="5"/>
      <c r="I9" s="5">
        <f>('Gross tiller data LC'!I9+'Gross tiller data LC'!I23+'Gross tiller data LC'!I37)/3</f>
        <v>12.333333333333334</v>
      </c>
      <c r="J9" s="86">
        <v>0</v>
      </c>
      <c r="K9" s="86">
        <v>0</v>
      </c>
      <c r="L9" s="86">
        <v>0</v>
      </c>
      <c r="M9" s="86">
        <f t="shared" si="0"/>
        <v>0</v>
      </c>
      <c r="N9" s="89">
        <f t="shared" si="1"/>
        <v>0</v>
      </c>
      <c r="O9" s="62"/>
      <c r="P9" s="62"/>
      <c r="Q9" s="62"/>
    </row>
    <row r="10" spans="1:24" x14ac:dyDescent="0.25">
      <c r="C10" s="5">
        <f t="shared" ref="C10:I10" si="2">SUM(C3:C9)</f>
        <v>3.6666666666666665</v>
      </c>
      <c r="D10" s="5">
        <f t="shared" si="2"/>
        <v>10</v>
      </c>
      <c r="E10" s="5">
        <f t="shared" si="2"/>
        <v>34.666666666666671</v>
      </c>
      <c r="F10" s="5">
        <f t="shared" si="2"/>
        <v>44.000000000000007</v>
      </c>
      <c r="G10" s="5">
        <f t="shared" si="2"/>
        <v>49.333333333333329</v>
      </c>
      <c r="H10" s="5">
        <f t="shared" si="2"/>
        <v>53.333333333333343</v>
      </c>
      <c r="I10" s="5">
        <f t="shared" si="2"/>
        <v>49</v>
      </c>
    </row>
    <row r="11" spans="1:24" x14ac:dyDescent="0.25">
      <c r="W11" s="62"/>
      <c r="X11" s="62"/>
    </row>
    <row r="14" spans="1:24" x14ac:dyDescent="0.25">
      <c r="J14" s="2"/>
      <c r="K14" s="110" t="s">
        <v>153</v>
      </c>
      <c r="L14" s="110"/>
      <c r="M14" s="110"/>
      <c r="N14" s="110"/>
      <c r="O14" s="110"/>
      <c r="X14" s="62"/>
    </row>
    <row r="15" spans="1:24" x14ac:dyDescent="0.25">
      <c r="A15" t="s">
        <v>19</v>
      </c>
      <c r="B15" s="25" t="s">
        <v>101</v>
      </c>
      <c r="C15" t="s">
        <v>0</v>
      </c>
      <c r="D15" t="s">
        <v>1</v>
      </c>
      <c r="E15" t="s">
        <v>2</v>
      </c>
      <c r="F15" t="s">
        <v>3</v>
      </c>
      <c r="G15" t="s">
        <v>5</v>
      </c>
      <c r="H15" t="s">
        <v>6</v>
      </c>
      <c r="I15" t="s">
        <v>7</v>
      </c>
      <c r="J15" t="s">
        <v>8</v>
      </c>
      <c r="K15">
        <v>35</v>
      </c>
      <c r="L15">
        <v>38</v>
      </c>
      <c r="M15">
        <v>40</v>
      </c>
      <c r="N15" t="s">
        <v>66</v>
      </c>
      <c r="O15" s="4" t="s">
        <v>156</v>
      </c>
    </row>
    <row r="16" spans="1:24" x14ac:dyDescent="0.25">
      <c r="B16" s="25" t="s">
        <v>102</v>
      </c>
      <c r="C16" s="5">
        <f>('Gross tiller data LC'!C132+'Gross tiller data LC'!C146+'Gross tiller data LC'!C160)/3</f>
        <v>3.6666666666666665</v>
      </c>
      <c r="D16" s="5">
        <f>('Gross tiller data LC'!D132+'Gross tiller data LC'!D146+'Gross tiller data LC'!D160)/3</f>
        <v>3.6666666666666665</v>
      </c>
      <c r="E16" s="5">
        <f>('Gross tiller data LC'!E132+'Gross tiller data LC'!E146+'Gross tiller data LC'!E160)/3</f>
        <v>3.6666666666666665</v>
      </c>
      <c r="F16" s="5">
        <f>('Gross tiller data LC'!F132+'Gross tiller data LC'!F146+'Gross tiller data LC'!F160)/3</f>
        <v>3.6666666666666665</v>
      </c>
      <c r="G16" s="5">
        <f>('Gross tiller data LC'!G132+'Gross tiller data LC'!G146+'Gross tiller data LC'!G160)/3</f>
        <v>3.6666666666666665</v>
      </c>
      <c r="H16" s="5">
        <f>('Gross tiller data LC'!H132+'Gross tiller data LC'!H146+'Gross tiller data LC'!H160)/3</f>
        <v>3.3333333333333335</v>
      </c>
      <c r="I16" s="10">
        <f>('Gross tiller data LC'!I132+'Gross tiller data LC'!I146+'Gross tiller data LC'!I160)/3</f>
        <v>1.3333333333333333</v>
      </c>
      <c r="J16" s="5">
        <f>('Gross tiller data LC'!J132+'Gross tiller data LC'!J146+'Gross tiller data LC'!J160)/3</f>
        <v>0.66666666666666663</v>
      </c>
      <c r="K16" s="86">
        <v>20</v>
      </c>
      <c r="L16" s="86">
        <v>10</v>
      </c>
      <c r="M16" s="86">
        <v>13</v>
      </c>
      <c r="N16" s="86">
        <f t="shared" ref="N16:N23" si="3">(K16+L16+M16)</f>
        <v>43</v>
      </c>
      <c r="O16" s="89">
        <f t="shared" ref="O16:O23" si="4">(N16/80)</f>
        <v>0.53749999999999998</v>
      </c>
      <c r="P16" s="62"/>
    </row>
    <row r="17" spans="1:26" x14ac:dyDescent="0.25">
      <c r="B17" s="25" t="s">
        <v>137</v>
      </c>
      <c r="C17" s="5"/>
      <c r="D17" s="5">
        <f>('Gross tiller data LC'!D133+'Gross tiller data LC'!D147+'Gross tiller data LC'!D161)/3</f>
        <v>5</v>
      </c>
      <c r="E17" s="5">
        <f>('Gross tiller data LC'!E133+'Gross tiller data LC'!E147+'Gross tiller data LC'!E161)/3</f>
        <v>5</v>
      </c>
      <c r="F17" s="5">
        <f>('Gross tiller data LC'!F133+'Gross tiller data LC'!F147+'Gross tiller data LC'!F161)/3</f>
        <v>5</v>
      </c>
      <c r="G17" s="5">
        <f>('Gross tiller data LC'!G133+'Gross tiller data LC'!G147+'Gross tiller data LC'!G161)/3</f>
        <v>5</v>
      </c>
      <c r="H17" s="5">
        <f>('Gross tiller data LC'!H133+'Gross tiller data LC'!H147+'Gross tiller data LC'!H161)/3</f>
        <v>4.333333333333333</v>
      </c>
      <c r="I17" s="5">
        <f>('Gross tiller data LC'!I133+'Gross tiller data LC'!I147+'Gross tiller data LC'!I161)/3</f>
        <v>2.6666666666666665</v>
      </c>
      <c r="J17" s="5">
        <f>('Gross tiller data LC'!J133+'Gross tiller data LC'!J147+'Gross tiller data LC'!J161)/3</f>
        <v>2</v>
      </c>
      <c r="K17" s="86">
        <v>3</v>
      </c>
      <c r="L17" s="86">
        <v>24</v>
      </c>
      <c r="M17" s="86">
        <v>6</v>
      </c>
      <c r="N17" s="86">
        <f t="shared" si="3"/>
        <v>33</v>
      </c>
      <c r="O17" s="89">
        <f t="shared" si="4"/>
        <v>0.41249999999999998</v>
      </c>
      <c r="P17" s="62"/>
    </row>
    <row r="18" spans="1:26" x14ac:dyDescent="0.25">
      <c r="B18" s="25" t="s">
        <v>98</v>
      </c>
      <c r="C18" s="5"/>
      <c r="D18" s="5"/>
      <c r="E18" s="5">
        <f>('Gross tiller data LC'!E134+'Gross tiller data LC'!E148+'Gross tiller data LC'!E162)/3</f>
        <v>18</v>
      </c>
      <c r="F18" s="5">
        <f>('Gross tiller data LC'!F134+'Gross tiller data LC'!F148+'Gross tiller data LC'!F162)/3</f>
        <v>18</v>
      </c>
      <c r="G18" s="5">
        <f>('Gross tiller data LC'!G134+'Gross tiller data LC'!G148+'Gross tiller data LC'!G162)/3</f>
        <v>18</v>
      </c>
      <c r="H18" s="5">
        <f>('Gross tiller data LC'!H134+'Gross tiller data LC'!H148+'Gross tiller data LC'!H162)/3</f>
        <v>16.666666666666668</v>
      </c>
      <c r="I18" s="5">
        <f>('Gross tiller data LC'!I134+'Gross tiller data LC'!I148+'Gross tiller data LC'!I162)/3</f>
        <v>10.333333333333334</v>
      </c>
      <c r="J18" s="5">
        <f>('Gross tiller data LC'!J134+'Gross tiller data LC'!J148+'Gross tiller data LC'!J162)/3</f>
        <v>9</v>
      </c>
      <c r="K18" s="86">
        <v>0</v>
      </c>
      <c r="L18" s="86">
        <v>2</v>
      </c>
      <c r="M18" s="86">
        <v>0</v>
      </c>
      <c r="N18" s="86">
        <f t="shared" si="3"/>
        <v>2</v>
      </c>
      <c r="O18" s="89">
        <f t="shared" si="4"/>
        <v>2.5000000000000001E-2</v>
      </c>
      <c r="P18" s="62"/>
    </row>
    <row r="19" spans="1:26" x14ac:dyDescent="0.25">
      <c r="B19" s="25" t="s">
        <v>99</v>
      </c>
      <c r="C19" s="5"/>
      <c r="D19" s="5"/>
      <c r="E19" s="5"/>
      <c r="F19" s="5">
        <f>('Gross tiller data LC'!F135+'Gross tiller data LC'!F149+'Gross tiller data LC'!F163)/3</f>
        <v>6.666666666666667</v>
      </c>
      <c r="G19" s="5">
        <f>('Gross tiller data LC'!G135+'Gross tiller data LC'!G149+'Gross tiller data LC'!G163)/3</f>
        <v>6.666666666666667</v>
      </c>
      <c r="H19" s="5">
        <f>('Gross tiller data LC'!H135+'Gross tiller data LC'!H149+'Gross tiller data LC'!H163)/3</f>
        <v>6</v>
      </c>
      <c r="I19" s="5">
        <f>('Gross tiller data LC'!I135+'Gross tiller data LC'!I149+'Gross tiller data LC'!I163)/3</f>
        <v>4.666666666666667</v>
      </c>
      <c r="J19" s="5">
        <f>('Gross tiller data LC'!J135+'Gross tiller data LC'!J149+'Gross tiller data LC'!J163)/3</f>
        <v>3.6666666666666665</v>
      </c>
      <c r="K19" s="86">
        <v>0</v>
      </c>
      <c r="L19" s="86">
        <v>2</v>
      </c>
      <c r="M19" s="86">
        <v>0</v>
      </c>
      <c r="N19" s="86">
        <f t="shared" si="3"/>
        <v>2</v>
      </c>
      <c r="O19" s="89">
        <f t="shared" si="4"/>
        <v>2.5000000000000001E-2</v>
      </c>
      <c r="P19" s="62"/>
    </row>
    <row r="20" spans="1:26" x14ac:dyDescent="0.25">
      <c r="B20" s="25" t="s">
        <v>138</v>
      </c>
      <c r="C20" s="5"/>
      <c r="D20" s="5"/>
      <c r="E20" s="5"/>
      <c r="F20" s="5"/>
      <c r="G20" s="5">
        <f>('Gross tiller data LC'!G136+'Gross tiller data LC'!G150+'Gross tiller data LC'!G164)/3</f>
        <v>8</v>
      </c>
      <c r="H20" s="5">
        <f>('Gross tiller data LC'!H136+'Gross tiller data LC'!H150+'Gross tiller data LC'!H164)/3</f>
        <v>7.333333333333333</v>
      </c>
      <c r="I20" s="5">
        <f>('Gross tiller data LC'!I136+'Gross tiller data LC'!I150+'Gross tiller data LC'!I164)/3</f>
        <v>3.6666666666666665</v>
      </c>
      <c r="J20" s="5">
        <f>('Gross tiller data LC'!J136+'Gross tiller data LC'!J150+'Gross tiller data LC'!J164)/3</f>
        <v>2.3333333333333335</v>
      </c>
      <c r="K20" s="86">
        <v>0</v>
      </c>
      <c r="L20" s="86">
        <v>0</v>
      </c>
      <c r="M20" s="86">
        <v>0</v>
      </c>
      <c r="N20" s="86">
        <f t="shared" si="3"/>
        <v>0</v>
      </c>
      <c r="O20" s="89">
        <f t="shared" si="4"/>
        <v>0</v>
      </c>
      <c r="P20" s="62"/>
    </row>
    <row r="21" spans="1:26" x14ac:dyDescent="0.25">
      <c r="B21" s="25" t="s">
        <v>100</v>
      </c>
      <c r="C21" s="5"/>
      <c r="D21" s="5"/>
      <c r="E21" s="5"/>
      <c r="F21" s="5"/>
      <c r="G21" s="5"/>
      <c r="H21" s="5">
        <f>('Gross tiller data LC'!H137+'Gross tiller data LC'!H151+'Gross tiller data LC'!H165)/3</f>
        <v>8.3333333333333339</v>
      </c>
      <c r="I21" s="5">
        <f>('Gross tiller data LC'!I137+'Gross tiller data LC'!I151+'Gross tiller data LC'!I165)/3</f>
        <v>4</v>
      </c>
      <c r="J21" s="5">
        <f>('Gross tiller data LC'!J137+'Gross tiller data LC'!J151)/3</f>
        <v>4</v>
      </c>
      <c r="K21" s="86">
        <v>0</v>
      </c>
      <c r="L21" s="86">
        <v>0</v>
      </c>
      <c r="M21" s="86">
        <v>0</v>
      </c>
      <c r="N21" s="86">
        <f t="shared" si="3"/>
        <v>0</v>
      </c>
      <c r="O21" s="89">
        <f t="shared" si="4"/>
        <v>0</v>
      </c>
      <c r="P21" s="62"/>
    </row>
    <row r="22" spans="1:26" x14ac:dyDescent="0.25">
      <c r="B22" t="s">
        <v>84</v>
      </c>
      <c r="C22" s="5"/>
      <c r="D22" s="5"/>
      <c r="E22" s="5"/>
      <c r="F22" s="5"/>
      <c r="G22" s="5"/>
      <c r="H22" s="5"/>
      <c r="I22" s="11">
        <f>('Gross tiller data LC'!I138+'Gross tiller data LC'!I152+'Gross tiller data LC'!I166)/3</f>
        <v>3</v>
      </c>
      <c r="J22" s="5">
        <f>('Gross tiller data LC'!J138+'Gross tiller data LC'!J152+'Gross tiller data LC'!J166)/3</f>
        <v>2.3333333333333335</v>
      </c>
      <c r="K22" s="86">
        <v>0</v>
      </c>
      <c r="L22" s="86">
        <v>0</v>
      </c>
      <c r="M22" s="86">
        <v>0</v>
      </c>
      <c r="N22" s="86">
        <f t="shared" si="3"/>
        <v>0</v>
      </c>
      <c r="O22" s="89">
        <f t="shared" si="4"/>
        <v>0</v>
      </c>
      <c r="P22" s="62"/>
      <c r="X22" s="62"/>
      <c r="Y22" s="62"/>
    </row>
    <row r="23" spans="1:26" x14ac:dyDescent="0.25">
      <c r="C23" s="5"/>
      <c r="D23" s="5"/>
      <c r="E23" s="5"/>
      <c r="F23" s="5"/>
      <c r="G23" s="5"/>
      <c r="H23" s="5"/>
      <c r="I23" s="5"/>
      <c r="J23" s="5">
        <f>('Gross tiller data LC'!J139+'Gross tiller data LC'!J153+'Gross tiller data LC'!J167)/3</f>
        <v>4</v>
      </c>
      <c r="K23" s="86">
        <v>0</v>
      </c>
      <c r="L23" s="86">
        <v>0</v>
      </c>
      <c r="M23" s="86">
        <v>0</v>
      </c>
      <c r="N23" s="86">
        <f t="shared" si="3"/>
        <v>0</v>
      </c>
      <c r="O23" s="89">
        <f t="shared" si="4"/>
        <v>0</v>
      </c>
    </row>
    <row r="24" spans="1:26" x14ac:dyDescent="0.25">
      <c r="C24" s="5">
        <f t="shared" ref="C24:J24" si="5">SUM(C16:C23)</f>
        <v>3.6666666666666665</v>
      </c>
      <c r="D24" s="5">
        <f t="shared" si="5"/>
        <v>8.6666666666666661</v>
      </c>
      <c r="E24" s="5">
        <f t="shared" si="5"/>
        <v>26.666666666666664</v>
      </c>
      <c r="F24" s="5">
        <f t="shared" si="5"/>
        <v>33.333333333333329</v>
      </c>
      <c r="G24" s="5">
        <f t="shared" si="5"/>
        <v>41.333333333333329</v>
      </c>
      <c r="H24" s="5">
        <f t="shared" si="5"/>
        <v>46.000000000000007</v>
      </c>
      <c r="I24" s="5">
        <f t="shared" si="5"/>
        <v>29.666666666666668</v>
      </c>
      <c r="J24" s="5">
        <f t="shared" si="5"/>
        <v>27.999999999999996</v>
      </c>
    </row>
    <row r="27" spans="1:26" x14ac:dyDescent="0.25">
      <c r="K27" s="2"/>
      <c r="L27" s="110" t="s">
        <v>153</v>
      </c>
      <c r="M27" s="110"/>
      <c r="N27" s="110"/>
      <c r="O27" s="110"/>
      <c r="P27" s="110"/>
    </row>
    <row r="28" spans="1:26" x14ac:dyDescent="0.25">
      <c r="B28" s="25" t="s">
        <v>101</v>
      </c>
      <c r="C28" t="s">
        <v>0</v>
      </c>
      <c r="D28" t="s">
        <v>1</v>
      </c>
      <c r="E28" t="s">
        <v>2</v>
      </c>
      <c r="F28" t="s">
        <v>3</v>
      </c>
      <c r="G28" t="s">
        <v>5</v>
      </c>
      <c r="H28" t="s">
        <v>6</v>
      </c>
      <c r="I28" t="s">
        <v>7</v>
      </c>
      <c r="J28" t="s">
        <v>8</v>
      </c>
      <c r="K28" s="3">
        <v>42054</v>
      </c>
      <c r="L28">
        <v>34</v>
      </c>
      <c r="M28">
        <v>36</v>
      </c>
      <c r="N28">
        <v>44</v>
      </c>
      <c r="O28" t="s">
        <v>67</v>
      </c>
      <c r="P28" s="4" t="s">
        <v>156</v>
      </c>
    </row>
    <row r="29" spans="1:26" x14ac:dyDescent="0.25">
      <c r="A29" t="s">
        <v>21</v>
      </c>
      <c r="B29" s="25" t="s">
        <v>102</v>
      </c>
      <c r="C29" s="5">
        <f>('Gross tiller data LC'!C90+'Gross tiller data LC'!C104+'Gross tiller data LC'!C118)/3</f>
        <v>3.6666666666666665</v>
      </c>
      <c r="D29" s="5">
        <f>('Gross tiller data LC'!D90+'Gross tiller data LC'!D104+'Gross tiller data LC'!D118)/3</f>
        <v>3.6666666666666665</v>
      </c>
      <c r="E29" s="5">
        <f>('Gross tiller data LC'!E90+'Gross tiller data LC'!E104+'Gross tiller data LC'!E118)/3</f>
        <v>3.6666666666666665</v>
      </c>
      <c r="F29" s="5">
        <f>('Gross tiller data LC'!F90+'Gross tiller data LC'!F104+'Gross tiller data LC'!F118)/3</f>
        <v>3.6666666666666665</v>
      </c>
      <c r="G29" s="5">
        <f>('Gross tiller data LC'!G90+'Gross tiller data LC'!G104+'Gross tiller data LC'!G118)/3</f>
        <v>3.6666666666666665</v>
      </c>
      <c r="H29" s="5">
        <f>('Gross tiller data LC'!H90+'Gross tiller data LC'!H104+'Gross tiller data LC'!H118)/3</f>
        <v>3</v>
      </c>
      <c r="I29" s="5">
        <f>('Gross tiller data LC'!I90+'Gross tiller data LC'!I104+'Gross tiller data LC'!I118)/3</f>
        <v>2.3333333333333335</v>
      </c>
      <c r="J29" s="5">
        <f>('Gross tiller data LC'!J90+'Gross tiller data LC'!J104+'Gross tiller data LC'!J118)/3</f>
        <v>0.66666666666666663</v>
      </c>
      <c r="K29" s="5">
        <f>('Gross tiller data LC'!K90+'Gross tiller data LC'!K104+'Gross tiller data LC'!K118)/3</f>
        <v>0</v>
      </c>
      <c r="L29" s="86">
        <v>12</v>
      </c>
      <c r="M29" s="86">
        <v>8</v>
      </c>
      <c r="N29" s="86">
        <v>5</v>
      </c>
      <c r="O29" s="86">
        <f>(L29+M29+N29)</f>
        <v>25</v>
      </c>
      <c r="P29" s="89">
        <f>(O29/103)</f>
        <v>0.24271844660194175</v>
      </c>
      <c r="Q29" s="62"/>
      <c r="R29" s="62"/>
      <c r="X29" s="62"/>
      <c r="Y29" s="62"/>
      <c r="Z29" s="62"/>
    </row>
    <row r="30" spans="1:26" x14ac:dyDescent="0.25">
      <c r="B30" s="25" t="s">
        <v>137</v>
      </c>
      <c r="C30" s="5"/>
      <c r="D30" s="5">
        <f>('Gross tiller data LC'!D91+'Gross tiller data LC'!D105+'Gross tiller data LC'!D119)/3</f>
        <v>5.666666666666667</v>
      </c>
      <c r="E30" s="5">
        <f>('Gross tiller data LC'!E91+'Gross tiller data LC'!E105+'Gross tiller data LC'!E119)/3</f>
        <v>8.3333333333333339</v>
      </c>
      <c r="F30" s="5">
        <f>('Gross tiller data LC'!F91+'Gross tiller data LC'!F105+'Gross tiller data LC'!F119)/3</f>
        <v>8.3333333333333339</v>
      </c>
      <c r="G30" s="5">
        <f>('Gross tiller data LC'!G91+'Gross tiller data LC'!G105+'Gross tiller data LC'!G119)/3</f>
        <v>8.3333333333333339</v>
      </c>
      <c r="H30" s="5">
        <f>('Gross tiller data LC'!H91+'Gross tiller data LC'!H105+'Gross tiller data LC'!H119)/3</f>
        <v>8.3333333333333339</v>
      </c>
      <c r="I30" s="5">
        <f>('Gross tiller data LC'!I91+'Gross tiller data LC'!I105+'Gross tiller data LC'!I119)/3</f>
        <v>6</v>
      </c>
      <c r="J30" s="5">
        <f>('Gross tiller data LC'!J91+'Gross tiller data LC'!J105+'Gross tiller data LC'!J119)/3</f>
        <v>6</v>
      </c>
      <c r="K30" s="5">
        <f>('Gross tiller data LC'!K91+'Gross tiller data LC'!K105+'Gross tiller data LC'!K119)/3</f>
        <v>4.333333333333333</v>
      </c>
      <c r="L30" s="86">
        <v>12</v>
      </c>
      <c r="M30" s="86">
        <v>4</v>
      </c>
      <c r="N30" s="86">
        <v>15</v>
      </c>
      <c r="O30" s="86">
        <f t="shared" ref="O30:O37" si="6">(L30+M30+N30)</f>
        <v>31</v>
      </c>
      <c r="P30" s="89">
        <f t="shared" ref="P30:P37" si="7">(O30/103)</f>
        <v>0.30097087378640774</v>
      </c>
      <c r="Q30" s="62"/>
      <c r="R30" s="62"/>
    </row>
    <row r="31" spans="1:26" x14ac:dyDescent="0.25">
      <c r="B31" s="25" t="s">
        <v>98</v>
      </c>
      <c r="C31" s="5"/>
      <c r="D31" s="5"/>
      <c r="E31" s="5">
        <f>('Gross tiller data LC'!E92+'Gross tiller data LC'!E106+'Gross tiller data LC'!E120)/3</f>
        <v>20.666666666666668</v>
      </c>
      <c r="F31" s="5">
        <f>('Gross tiller data LC'!F92+'Gross tiller data LC'!F106+'Gross tiller data LC'!F120)/3</f>
        <v>20.666666666666668</v>
      </c>
      <c r="G31" s="5">
        <f>('Gross tiller data LC'!G92+'Gross tiller data LC'!G106+'Gross tiller data LC'!G120)/3</f>
        <v>20.333333333333332</v>
      </c>
      <c r="H31" s="5">
        <f>('Gross tiller data LC'!H92+'Gross tiller data LC'!H106+'Gross tiller data LC'!H120)/3</f>
        <v>18</v>
      </c>
      <c r="I31" s="5">
        <f>('Gross tiller data LC'!I92+'Gross tiller data LC'!I106+'Gross tiller data LC'!I120)/3</f>
        <v>12.666666666666666</v>
      </c>
      <c r="J31" s="5">
        <f>('Gross tiller data LC'!J92+'Gross tiller data LC'!J106+'Gross tiller data LC'!J120)/3</f>
        <v>11.333333333333334</v>
      </c>
      <c r="K31" s="5">
        <f>('Gross tiller data LC'!K92+'Gross tiller data LC'!K106+'Gross tiller data LC'!K120)/3</f>
        <v>9.6666666666666661</v>
      </c>
      <c r="L31" s="86">
        <v>14</v>
      </c>
      <c r="M31" s="86">
        <v>4</v>
      </c>
      <c r="N31" s="86">
        <v>10</v>
      </c>
      <c r="O31" s="86">
        <f t="shared" si="6"/>
        <v>28</v>
      </c>
      <c r="P31" s="89">
        <f t="shared" si="7"/>
        <v>0.27184466019417475</v>
      </c>
      <c r="Q31" s="62"/>
      <c r="R31" s="62"/>
    </row>
    <row r="32" spans="1:26" x14ac:dyDescent="0.25">
      <c r="B32" s="25" t="s">
        <v>99</v>
      </c>
      <c r="C32" s="5"/>
      <c r="D32" s="5"/>
      <c r="E32" s="5"/>
      <c r="F32" s="5">
        <f>('Gross tiller data LC'!F93+'Gross tiller data LC'!F107+'Gross tiller data LC'!F121)/3</f>
        <v>8</v>
      </c>
      <c r="G32" s="5">
        <f>('Gross tiller data LC'!G93+'Gross tiller data LC'!G107+'Gross tiller data LC'!G121)/3</f>
        <v>7.333333333333333</v>
      </c>
      <c r="H32" s="5">
        <f>('Gross tiller data LC'!H93+'Gross tiller data LC'!H107+'Gross tiller data LC'!H121)/3</f>
        <v>7</v>
      </c>
      <c r="I32" s="5">
        <f>('Gross tiller data LC'!I93+'Gross tiller data LC'!I107+'Gross tiller data LC'!I121)/3</f>
        <v>4.666666666666667</v>
      </c>
      <c r="J32" s="5">
        <f>('Gross tiller data LC'!J93+'Gross tiller data LC'!J107+'Gross tiller data LC'!J121)/3</f>
        <v>3.3333333333333335</v>
      </c>
      <c r="K32" s="5">
        <f>('Gross tiller data LC'!K93+'Gross tiller data LC'!K107+'Gross tiller data LC'!K121)/3</f>
        <v>3.3333333333333335</v>
      </c>
      <c r="L32" s="86">
        <v>5</v>
      </c>
      <c r="M32" s="86">
        <v>2</v>
      </c>
      <c r="N32" s="86">
        <v>5</v>
      </c>
      <c r="O32" s="86">
        <f t="shared" si="6"/>
        <v>12</v>
      </c>
      <c r="P32" s="89">
        <f t="shared" si="7"/>
        <v>0.11650485436893204</v>
      </c>
      <c r="Q32" s="62"/>
      <c r="R32" s="62"/>
      <c r="X32" s="62"/>
      <c r="Y32" s="62"/>
      <c r="Z32" s="62"/>
    </row>
    <row r="33" spans="1:26" x14ac:dyDescent="0.25">
      <c r="B33" s="25" t="s">
        <v>138</v>
      </c>
      <c r="C33" s="5"/>
      <c r="D33" s="5"/>
      <c r="E33" s="5"/>
      <c r="F33" s="5"/>
      <c r="G33" s="5">
        <f>('Gross tiller data LC'!G94+'Gross tiller data LC'!G108+'Gross tiller data LC'!G122)/3</f>
        <v>9</v>
      </c>
      <c r="H33" s="5">
        <f>('Gross tiller data LC'!H94+'Gross tiller data LC'!H108+'Gross tiller data LC'!H122)/3</f>
        <v>8.6666666666666661</v>
      </c>
      <c r="I33" s="5">
        <f>('Gross tiller data LC'!I94+'Gross tiller data LC'!I108+'Gross tiller data LC'!I122)/3</f>
        <v>6.666666666666667</v>
      </c>
      <c r="J33" s="5">
        <f>('Gross tiller data LC'!J94+'Gross tiller data LC'!J108+'Gross tiller data LC'!J122)/3</f>
        <v>5</v>
      </c>
      <c r="K33" s="5">
        <f>('Gross tiller data LC'!K94+'Gross tiller data LC'!K108+'Gross tiller data LC'!K122)/3</f>
        <v>4.666666666666667</v>
      </c>
      <c r="L33" s="86">
        <v>1</v>
      </c>
      <c r="M33" s="86">
        <v>3</v>
      </c>
      <c r="N33" s="86">
        <v>0</v>
      </c>
      <c r="O33" s="86">
        <f t="shared" si="6"/>
        <v>4</v>
      </c>
      <c r="P33" s="89">
        <f t="shared" si="7"/>
        <v>3.8834951456310676E-2</v>
      </c>
      <c r="Q33" s="62"/>
      <c r="R33" s="62"/>
    </row>
    <row r="34" spans="1:26" x14ac:dyDescent="0.25">
      <c r="B34" s="25" t="s">
        <v>100</v>
      </c>
      <c r="C34" s="5"/>
      <c r="D34" s="5"/>
      <c r="E34" s="5"/>
      <c r="F34" s="5"/>
      <c r="G34" s="5"/>
      <c r="H34" s="5">
        <f>('Gross tiller data LC'!H95+'Gross tiller data LC'!H109+'Gross tiller data LC'!H123)/3</f>
        <v>6.333333333333333</v>
      </c>
      <c r="I34" s="5">
        <f>('Gross tiller data LC'!I95+'Gross tiller data LC'!I109+'Gross tiller data LC'!I123)/3</f>
        <v>3.3333333333333335</v>
      </c>
      <c r="J34" s="5">
        <f>('Gross tiller data LC'!J95+'Gross tiller data LC'!J109+'Gross tiller data LC'!J123)/3</f>
        <v>0.66666666666666663</v>
      </c>
      <c r="K34" s="5">
        <f>('Gross tiller data LC'!K95+'Gross tiller data LC'!K109+'Gross tiller data LC'!K123)/3</f>
        <v>0.33333333333333331</v>
      </c>
      <c r="L34" s="86">
        <v>1</v>
      </c>
      <c r="M34" s="86">
        <v>0</v>
      </c>
      <c r="N34" s="86">
        <v>2</v>
      </c>
      <c r="O34" s="86">
        <f t="shared" si="6"/>
        <v>3</v>
      </c>
      <c r="P34" s="89">
        <f t="shared" si="7"/>
        <v>2.9126213592233011E-2</v>
      </c>
      <c r="Q34" s="62"/>
      <c r="R34" s="62"/>
    </row>
    <row r="35" spans="1:26" x14ac:dyDescent="0.25">
      <c r="B35" t="s">
        <v>84</v>
      </c>
      <c r="C35" s="5"/>
      <c r="D35" s="5"/>
      <c r="E35" s="5"/>
      <c r="F35" s="5"/>
      <c r="G35" s="5"/>
      <c r="H35" s="5"/>
      <c r="I35" s="5">
        <f>('Gross tiller data LC'!I96+'Gross tiller data LC'!I110+'Gross tiller data LC'!I124)/3</f>
        <v>2.6666666666666665</v>
      </c>
      <c r="J35" s="5">
        <f>('Gross tiller data LC'!J96+'Gross tiller data LC'!J110+'Gross tiller data LC'!J124)/3</f>
        <v>1.3333333333333333</v>
      </c>
      <c r="K35" s="5">
        <f>('Gross tiller data LC'!K96+'Gross tiller data LC'!K110+'Gross tiller data LC'!K124)/3</f>
        <v>1.3333333333333333</v>
      </c>
      <c r="L35" s="86">
        <v>0</v>
      </c>
      <c r="M35" s="86">
        <v>0</v>
      </c>
      <c r="N35" s="86">
        <v>0</v>
      </c>
      <c r="O35" s="86">
        <f t="shared" si="6"/>
        <v>0</v>
      </c>
      <c r="P35" s="89">
        <f t="shared" si="7"/>
        <v>0</v>
      </c>
      <c r="Q35" s="62"/>
      <c r="R35" s="62"/>
      <c r="X35" s="62"/>
      <c r="Y35" s="62"/>
      <c r="Z35" s="62"/>
    </row>
    <row r="36" spans="1:26" x14ac:dyDescent="0.25">
      <c r="B36" t="s">
        <v>56</v>
      </c>
      <c r="C36" s="5"/>
      <c r="D36" s="5"/>
      <c r="E36" s="5"/>
      <c r="F36" s="5"/>
      <c r="G36" s="5"/>
      <c r="H36" s="5"/>
      <c r="I36" s="5"/>
      <c r="J36" s="5">
        <f>('Gross tiller data LC'!J97+'Gross tiller data LC'!J111+'Gross tiller data LC'!J125)/3</f>
        <v>1</v>
      </c>
      <c r="K36" s="5">
        <f>('Gross tiller data LC'!K97+'Gross tiller data LC'!K111+'Gross tiller data LC'!K125)/3</f>
        <v>0.66666666666666663</v>
      </c>
      <c r="L36" s="86">
        <v>0</v>
      </c>
      <c r="M36" s="86">
        <v>0</v>
      </c>
      <c r="N36" s="86">
        <v>0</v>
      </c>
      <c r="O36" s="86">
        <f t="shared" si="6"/>
        <v>0</v>
      </c>
      <c r="P36" s="89">
        <f t="shared" si="7"/>
        <v>0</v>
      </c>
    </row>
    <row r="37" spans="1:26" x14ac:dyDescent="0.25">
      <c r="C37" s="5"/>
      <c r="D37" s="5"/>
      <c r="E37" s="5"/>
      <c r="F37" s="5"/>
      <c r="G37" s="5"/>
      <c r="H37" s="5"/>
      <c r="I37" s="5"/>
      <c r="J37" s="5"/>
      <c r="K37" s="5">
        <f>('Gross tiller data LC'!K98+'Gross tiller data LC'!K112+'Gross tiller data LC'!K126)/3</f>
        <v>10.333333333333334</v>
      </c>
      <c r="L37" s="86">
        <v>0</v>
      </c>
      <c r="M37" s="86">
        <v>0</v>
      </c>
      <c r="N37" s="86">
        <v>0</v>
      </c>
      <c r="O37" s="86">
        <f t="shared" si="6"/>
        <v>0</v>
      </c>
      <c r="P37" s="89">
        <f t="shared" si="7"/>
        <v>0</v>
      </c>
    </row>
    <row r="38" spans="1:26" x14ac:dyDescent="0.25">
      <c r="C38" s="5">
        <f>SUM(C29:C37)</f>
        <v>3.6666666666666665</v>
      </c>
      <c r="D38" s="5">
        <f t="shared" ref="D38:K38" si="8">SUM(D29:D37)</f>
        <v>9.3333333333333339</v>
      </c>
      <c r="E38" s="5">
        <f t="shared" si="8"/>
        <v>32.666666666666671</v>
      </c>
      <c r="F38" s="5">
        <f t="shared" si="8"/>
        <v>40.666666666666671</v>
      </c>
      <c r="G38" s="5">
        <f t="shared" si="8"/>
        <v>48.666666666666664</v>
      </c>
      <c r="H38" s="5">
        <f t="shared" si="8"/>
        <v>51.333333333333336</v>
      </c>
      <c r="I38" s="5">
        <f t="shared" si="8"/>
        <v>38.333333333333336</v>
      </c>
      <c r="J38" s="5">
        <f t="shared" si="8"/>
        <v>29.333333333333332</v>
      </c>
      <c r="K38" s="5">
        <f t="shared" si="8"/>
        <v>34.666666666666664</v>
      </c>
      <c r="X38" s="62"/>
      <c r="Y38" s="62"/>
      <c r="Z38" s="62"/>
    </row>
    <row r="41" spans="1:26" x14ac:dyDescent="0.25">
      <c r="L41" s="2"/>
      <c r="M41" s="110" t="s">
        <v>153</v>
      </c>
      <c r="N41" s="110"/>
      <c r="O41" s="110"/>
      <c r="P41" s="110"/>
      <c r="Q41" s="110"/>
      <c r="Y41" s="62"/>
      <c r="Z41" s="62"/>
    </row>
    <row r="42" spans="1:26" x14ac:dyDescent="0.25">
      <c r="C42" t="s">
        <v>0</v>
      </c>
      <c r="D42" t="s">
        <v>1</v>
      </c>
      <c r="E42" t="s">
        <v>2</v>
      </c>
      <c r="F42" t="s">
        <v>3</v>
      </c>
      <c r="G42" t="s">
        <v>5</v>
      </c>
      <c r="H42" t="s">
        <v>6</v>
      </c>
      <c r="I42" t="s">
        <v>7</v>
      </c>
      <c r="J42" t="s">
        <v>8</v>
      </c>
      <c r="K42" s="3">
        <v>42054</v>
      </c>
      <c r="L42" s="3">
        <v>42080</v>
      </c>
      <c r="M42">
        <v>42</v>
      </c>
      <c r="N42">
        <v>43</v>
      </c>
      <c r="O42">
        <v>45</v>
      </c>
      <c r="P42" t="s">
        <v>46</v>
      </c>
      <c r="Q42" s="4" t="s">
        <v>156</v>
      </c>
    </row>
    <row r="43" spans="1:26" x14ac:dyDescent="0.25">
      <c r="A43" t="s">
        <v>24</v>
      </c>
      <c r="B43" s="25" t="s">
        <v>101</v>
      </c>
      <c r="C43" s="5">
        <f>('Gross tiller data LC'!C174+'Gross tiller data LC'!C188+'Gross tiller data LC'!C202)/3</f>
        <v>3</v>
      </c>
      <c r="D43" s="5">
        <f>('Gross tiller data LC'!D174+'Gross tiller data LC'!D188+'Gross tiller data LC'!D202)/3</f>
        <v>3</v>
      </c>
      <c r="E43" s="5">
        <f>('Gross tiller data LC'!E174+'Gross tiller data LC'!E188+'Gross tiller data LC'!E202)/3</f>
        <v>3</v>
      </c>
      <c r="F43" s="5">
        <f>('Gross tiller data LC'!F174+'Gross tiller data LC'!F188+'Gross tiller data LC'!F202)/3</f>
        <v>3</v>
      </c>
      <c r="G43" s="5">
        <f>('Gross tiller data LC'!G174+'Gross tiller data LC'!G188+'Gross tiller data LC'!G202)/3</f>
        <v>3</v>
      </c>
      <c r="H43" s="5">
        <f>('Gross tiller data LC'!H174+'Gross tiller data LC'!H188+'Gross tiller data LC'!H202)/3</f>
        <v>3</v>
      </c>
      <c r="I43" s="5">
        <f>('Gross tiller data LC'!I174+'Gross tiller data LC'!I188+'Gross tiller data LC'!I202)/3</f>
        <v>3</v>
      </c>
      <c r="J43" s="5">
        <f>('Gross tiller data LC'!J174+'Gross tiller data LC'!J188+'Gross tiller data LC'!J202)/3</f>
        <v>0.66666666666666663</v>
      </c>
      <c r="K43" s="5">
        <f>('Gross tiller data LC'!K174+'Gross tiller data LC'!K188+'Gross tiller data LC'!K202)/3</f>
        <v>0.66666666666666663</v>
      </c>
      <c r="L43" s="5">
        <f>('Gross tiller data LC'!L174+'Gross tiller data LC'!L188+'Gross tiller data LC'!L202)/3</f>
        <v>0.33333333333333331</v>
      </c>
      <c r="M43" s="86">
        <v>9</v>
      </c>
      <c r="N43" s="86">
        <v>17</v>
      </c>
      <c r="O43" s="86">
        <v>8</v>
      </c>
      <c r="P43" s="86">
        <f>(M43+N43+O43)</f>
        <v>34</v>
      </c>
      <c r="Q43" s="89">
        <f>(P43/100)</f>
        <v>0.34</v>
      </c>
    </row>
    <row r="44" spans="1:26" x14ac:dyDescent="0.25">
      <c r="B44" s="25" t="s">
        <v>102</v>
      </c>
      <c r="C44" s="5"/>
      <c r="D44" s="5">
        <f>('Gross tiller data LC'!D175+'Gross tiller data LC'!D189+'Gross tiller data LC'!D203)/3</f>
        <v>9.3333333333333339</v>
      </c>
      <c r="E44" s="5">
        <f>('Gross tiller data LC'!E175+'Gross tiller data LC'!E189+'Gross tiller data LC'!E203)/3</f>
        <v>9.3333333333333339</v>
      </c>
      <c r="F44" s="5">
        <f>('Gross tiller data LC'!F175+'Gross tiller data LC'!F189+'Gross tiller data LC'!F203)/3</f>
        <v>9.3333333333333339</v>
      </c>
      <c r="G44" s="5">
        <f>('Gross tiller data LC'!G175+'Gross tiller data LC'!G189+'Gross tiller data LC'!G203)/3</f>
        <v>9.3333333333333339</v>
      </c>
      <c r="H44" s="5">
        <f>('Gross tiller data LC'!H175+'Gross tiller data LC'!H189+'Gross tiller data LC'!H203)/3</f>
        <v>9</v>
      </c>
      <c r="I44" s="5">
        <f>('Gross tiller data LC'!I175+'Gross tiller data LC'!I189+'Gross tiller data LC'!I203)/3</f>
        <v>9</v>
      </c>
      <c r="J44" s="5">
        <f>('Gross tiller data LC'!J175+'Gross tiller data LC'!J189+'Gross tiller data LC'!J203)/3</f>
        <v>7.333333333333333</v>
      </c>
      <c r="K44" s="5">
        <f>('Gross tiller data LC'!K175+'Gross tiller data LC'!K189+'Gross tiller data LC'!K203)/3</f>
        <v>6.333333333333333</v>
      </c>
      <c r="L44" s="5">
        <f>('Gross tiller data LC'!L175+'Gross tiller data LC'!L189+'Gross tiller data LC'!L203)/3</f>
        <v>4.666666666666667</v>
      </c>
      <c r="M44" s="86">
        <v>6</v>
      </c>
      <c r="N44" s="86">
        <v>8</v>
      </c>
      <c r="O44" s="86">
        <v>8</v>
      </c>
      <c r="P44" s="86">
        <f t="shared" ref="P44:P52" si="9">(M44+N44+O44)</f>
        <v>22</v>
      </c>
      <c r="Q44" s="89">
        <f t="shared" ref="Q44:Q52" si="10">(P44/100)</f>
        <v>0.22</v>
      </c>
      <c r="Y44" s="62"/>
      <c r="Z44" s="62"/>
    </row>
    <row r="45" spans="1:26" x14ac:dyDescent="0.25">
      <c r="B45" s="25" t="s">
        <v>137</v>
      </c>
      <c r="C45" s="5"/>
      <c r="D45" s="5"/>
      <c r="E45" s="5">
        <f>('Gross tiller data LC'!E176+'Gross tiller data LC'!E190+'Gross tiller data LC'!E204)/3</f>
        <v>22.666666666666668</v>
      </c>
      <c r="F45" s="5">
        <f>('Gross tiller data LC'!F176+'Gross tiller data LC'!F190+'Gross tiller data LC'!F204)/3</f>
        <v>22.666666666666668</v>
      </c>
      <c r="G45" s="5">
        <f>('Gross tiller data LC'!G176+'Gross tiller data LC'!G190+'Gross tiller data LC'!G204)/3</f>
        <v>21.666666666666668</v>
      </c>
      <c r="H45" s="5">
        <f>('Gross tiller data LC'!H176+'Gross tiller data LC'!H190+'Gross tiller data LC'!H204)/3</f>
        <v>20</v>
      </c>
      <c r="I45" s="5">
        <f>('Gross tiller data LC'!I176+'Gross tiller data LC'!I190+'Gross tiller data LC'!I204)/3</f>
        <v>14.666666666666666</v>
      </c>
      <c r="J45" s="5">
        <f>('Gross tiller data LC'!J176+'Gross tiller data LC'!J190+'Gross tiller data LC'!J204)/3</f>
        <v>12.333333333333334</v>
      </c>
      <c r="K45" s="5">
        <f>('Gross tiller data LC'!K176+'Gross tiller data LC'!K190+'Gross tiller data LC'!K204)/3</f>
        <v>9.6666666666666661</v>
      </c>
      <c r="L45" s="5">
        <f>('Gross tiller data LC'!L176+'Gross tiller data LC'!L190+'Gross tiller data LC'!L204)/3</f>
        <v>7</v>
      </c>
      <c r="M45" s="86">
        <v>8</v>
      </c>
      <c r="N45" s="86">
        <v>6</v>
      </c>
      <c r="O45" s="86">
        <v>2</v>
      </c>
      <c r="P45" s="86">
        <f t="shared" si="9"/>
        <v>16</v>
      </c>
      <c r="Q45" s="89">
        <f t="shared" si="10"/>
        <v>0.16</v>
      </c>
    </row>
    <row r="46" spans="1:26" x14ac:dyDescent="0.25">
      <c r="B46" s="25" t="s">
        <v>98</v>
      </c>
      <c r="C46" s="5"/>
      <c r="D46" s="5"/>
      <c r="E46" s="5"/>
      <c r="F46" s="5">
        <f>('Gross tiller data LC'!F177+'Gross tiller data LC'!F191+'Gross tiller data LC'!F205)/3</f>
        <v>9.3333333333333339</v>
      </c>
      <c r="G46" s="5">
        <f>('Gross tiller data LC'!G177+'Gross tiller data LC'!G191+'Gross tiller data LC'!G205)/3</f>
        <v>9.3333333333333339</v>
      </c>
      <c r="H46" s="5">
        <f>('Gross tiller data LC'!H177+'Gross tiller data LC'!H191+'Gross tiller data LC'!H205)/3</f>
        <v>7.666666666666667</v>
      </c>
      <c r="I46" s="5">
        <f>('Gross tiller data LC'!I177+'Gross tiller data LC'!I191+'Gross tiller data LC'!I205)/3</f>
        <v>6</v>
      </c>
      <c r="J46" s="5">
        <f>('Gross tiller data LC'!J177+'Gross tiller data LC'!J191+'Gross tiller data LC'!J205)/3</f>
        <v>5.666666666666667</v>
      </c>
      <c r="K46" s="5">
        <f>('Gross tiller data LC'!K177+'Gross tiller data LC'!K191+'Gross tiller data LC'!K205)/3</f>
        <v>5</v>
      </c>
      <c r="L46" s="5">
        <f>('Gross tiller data LC'!L177+'Gross tiller data LC'!L191+'Gross tiller data LC'!L205)/3</f>
        <v>2.6666666666666665</v>
      </c>
      <c r="M46" s="86">
        <v>2</v>
      </c>
      <c r="N46" s="86">
        <v>3</v>
      </c>
      <c r="O46" s="86">
        <v>4</v>
      </c>
      <c r="P46" s="86">
        <f t="shared" si="9"/>
        <v>9</v>
      </c>
      <c r="Q46" s="89">
        <f t="shared" si="10"/>
        <v>0.09</v>
      </c>
    </row>
    <row r="47" spans="1:26" x14ac:dyDescent="0.25">
      <c r="B47" s="25" t="s">
        <v>99</v>
      </c>
      <c r="C47" s="5"/>
      <c r="D47" s="5"/>
      <c r="E47" s="5"/>
      <c r="F47" s="5"/>
      <c r="G47" s="5">
        <f>('Gross tiller data LC'!G178+'Gross tiller data LC'!G192+'Gross tiller data LC'!G206)/3</f>
        <v>8.3333333333333339</v>
      </c>
      <c r="H47" s="5">
        <f>('Gross tiller data LC'!H178+'Gross tiller data LC'!H192+'Gross tiller data LC'!H206)/3</f>
        <v>8.3333333333333339</v>
      </c>
      <c r="I47" s="5">
        <f>('Gross tiller data LC'!I178+'Gross tiller data LC'!I192+'Gross tiller data LC'!I206)/3</f>
        <v>7.333333333333333</v>
      </c>
      <c r="J47" s="5">
        <f>('Gross tiller data LC'!J178+'Gross tiller data LC'!J192+'Gross tiller data LC'!J206)/3</f>
        <v>4.666666666666667</v>
      </c>
      <c r="K47" s="5">
        <f>('Gross tiller data LC'!K178+'Gross tiller data LC'!K192+'Gross tiller data LC'!K206)/3</f>
        <v>4.666666666666667</v>
      </c>
      <c r="L47" s="5">
        <f>('Gross tiller data LC'!L178+'Gross tiller data LC'!L192+'Gross tiller data LC'!L206)/3</f>
        <v>2.3333333333333335</v>
      </c>
      <c r="M47" s="86">
        <v>1</v>
      </c>
      <c r="N47" s="86">
        <v>2</v>
      </c>
      <c r="O47" s="86">
        <v>4</v>
      </c>
      <c r="P47" s="86">
        <f t="shared" si="9"/>
        <v>7</v>
      </c>
      <c r="Q47" s="89">
        <f t="shared" si="10"/>
        <v>7.0000000000000007E-2</v>
      </c>
    </row>
    <row r="48" spans="1:26" x14ac:dyDescent="0.25">
      <c r="B48" s="25" t="s">
        <v>138</v>
      </c>
      <c r="C48" s="5"/>
      <c r="D48" s="5"/>
      <c r="E48" s="5"/>
      <c r="F48" s="5"/>
      <c r="G48" s="5"/>
      <c r="H48" s="5">
        <f>('Gross tiller data LC'!H179+'Gross tiller data LC'!H193+'Gross tiller data LC'!H207)/3</f>
        <v>10.333333333333334</v>
      </c>
      <c r="I48" s="5">
        <f>('Gross tiller data LC'!I179+'Gross tiller data LC'!I193+'Gross tiller data LC'!I207)/3</f>
        <v>4.333333333333333</v>
      </c>
      <c r="J48" s="5">
        <f>('Gross tiller data LC'!J179+'Gross tiller data LC'!J193+'Gross tiller data LC'!J207)/3</f>
        <v>3.3333333333333335</v>
      </c>
      <c r="K48" s="5">
        <f>('Gross tiller data LC'!K179+'Gross tiller data LC'!K193+'Gross tiller data LC'!K207)/3</f>
        <v>3.3333333333333335</v>
      </c>
      <c r="L48" s="5">
        <f>('Gross tiller data LC'!L179+'Gross tiller data LC'!L193+'Gross tiller data LC'!L207)/3</f>
        <v>2.3333333333333335</v>
      </c>
      <c r="M48" s="86">
        <v>3</v>
      </c>
      <c r="N48" s="86">
        <v>2</v>
      </c>
      <c r="O48" s="86">
        <v>5</v>
      </c>
      <c r="P48" s="86">
        <f t="shared" si="9"/>
        <v>10</v>
      </c>
      <c r="Q48" s="89">
        <f t="shared" si="10"/>
        <v>0.1</v>
      </c>
    </row>
    <row r="49" spans="1:25" x14ac:dyDescent="0.25">
      <c r="B49" s="25" t="s">
        <v>100</v>
      </c>
      <c r="C49" s="5"/>
      <c r="D49" s="5"/>
      <c r="E49" s="5"/>
      <c r="F49" s="5"/>
      <c r="G49" s="5"/>
      <c r="H49" s="5"/>
      <c r="I49" s="5">
        <f>('Gross tiller data LC'!I180+'Gross tiller data LC'!I194+'Gross tiller data LC'!I208)/3</f>
        <v>2.6666666666666665</v>
      </c>
      <c r="J49" s="5">
        <f>('Gross tiller data LC'!J180+'Gross tiller data LC'!J194+'Gross tiller data LC'!J208)/3</f>
        <v>1.6666666666666667</v>
      </c>
      <c r="K49" s="5">
        <f>('Gross tiller data LC'!K180+'Gross tiller data LC'!K194+'Gross tiller data LC'!K208)/3</f>
        <v>1.3333333333333333</v>
      </c>
      <c r="L49" s="5">
        <f>('Gross tiller data LC'!L180+'Gross tiller data LC'!L194+'Gross tiller data LC'!L208)/3</f>
        <v>1</v>
      </c>
      <c r="M49" s="86">
        <v>0</v>
      </c>
      <c r="N49" s="86">
        <v>0</v>
      </c>
      <c r="O49" s="86">
        <v>1</v>
      </c>
      <c r="P49" s="86">
        <f t="shared" si="9"/>
        <v>1</v>
      </c>
      <c r="Q49" s="89">
        <f t="shared" si="10"/>
        <v>0.01</v>
      </c>
    </row>
    <row r="50" spans="1:25" x14ac:dyDescent="0.25">
      <c r="B50" t="s">
        <v>84</v>
      </c>
      <c r="C50" s="5"/>
      <c r="D50" s="5"/>
      <c r="E50" s="5"/>
      <c r="F50" s="5"/>
      <c r="G50" s="5"/>
      <c r="H50" s="5"/>
      <c r="I50" s="5"/>
      <c r="J50" s="5">
        <f>('Gross tiller data LC'!J181+'Gross tiller data LC'!J195+'Gross tiller data LC'!J209)/3</f>
        <v>3.3333333333333335</v>
      </c>
      <c r="K50" s="5">
        <f>('Gross tiller data LC'!K181+'Gross tiller data LC'!K195+'Gross tiller data LC'!K209)/3</f>
        <v>3.3333333333333335</v>
      </c>
      <c r="L50" s="5">
        <f>('Gross tiller data LC'!L181+'Gross tiller data LC'!L195+'Gross tiller data LC'!L209)/3</f>
        <v>2.6666666666666665</v>
      </c>
      <c r="M50" s="86">
        <v>1</v>
      </c>
      <c r="N50" s="86">
        <v>0</v>
      </c>
      <c r="O50" s="86">
        <v>0</v>
      </c>
      <c r="P50" s="86">
        <f t="shared" si="9"/>
        <v>1</v>
      </c>
      <c r="Q50" s="89">
        <f t="shared" si="10"/>
        <v>0.01</v>
      </c>
    </row>
    <row r="51" spans="1:25" x14ac:dyDescent="0.25">
      <c r="B51" t="s">
        <v>56</v>
      </c>
      <c r="C51" s="5"/>
      <c r="D51" s="5"/>
      <c r="E51" s="5"/>
      <c r="F51" s="5"/>
      <c r="G51" s="5"/>
      <c r="H51" s="5"/>
      <c r="I51" s="5"/>
      <c r="J51" s="5"/>
      <c r="K51" s="5">
        <f>('Gross tiller data LC'!K182+'Gross tiller data LC'!K196+'Gross tiller data LC'!K210)/3</f>
        <v>6.333333333333333</v>
      </c>
      <c r="L51" s="5">
        <f>('Gross tiller data LC'!L182+'Gross tiller data LC'!L196+'Gross tiller data LC'!L210)/3</f>
        <v>6</v>
      </c>
      <c r="M51" s="86">
        <v>0</v>
      </c>
      <c r="N51" s="86">
        <v>0</v>
      </c>
      <c r="O51" s="86">
        <v>0</v>
      </c>
      <c r="P51" s="86">
        <f t="shared" si="9"/>
        <v>0</v>
      </c>
      <c r="Q51" s="89">
        <f t="shared" si="10"/>
        <v>0</v>
      </c>
    </row>
    <row r="52" spans="1:25" x14ac:dyDescent="0.25">
      <c r="B52" t="s">
        <v>57</v>
      </c>
      <c r="C52" s="5"/>
      <c r="D52" s="5"/>
      <c r="E52" s="5"/>
      <c r="F52" s="5"/>
      <c r="G52" s="5"/>
      <c r="H52" s="5"/>
      <c r="I52" s="5"/>
      <c r="J52" s="5"/>
      <c r="K52" s="5"/>
      <c r="L52" s="5">
        <f>('Gross tiller data LC'!L183+'Gross tiller data LC'!L197+'Gross tiller data LC'!L211)/3</f>
        <v>4.666666666666667</v>
      </c>
      <c r="M52" s="86">
        <v>0</v>
      </c>
      <c r="N52" s="86">
        <v>0</v>
      </c>
      <c r="O52" s="86">
        <v>0</v>
      </c>
      <c r="P52" s="86">
        <f t="shared" si="9"/>
        <v>0</v>
      </c>
      <c r="Q52" s="89">
        <f t="shared" si="10"/>
        <v>0</v>
      </c>
    </row>
    <row r="53" spans="1:25" x14ac:dyDescent="0.25">
      <c r="C53" s="5">
        <f>SUM(C43:C52)</f>
        <v>3</v>
      </c>
      <c r="D53" s="5">
        <f t="shared" ref="D53:L53" si="11">SUM(D43:D52)</f>
        <v>12.333333333333334</v>
      </c>
      <c r="E53" s="5">
        <f t="shared" si="11"/>
        <v>35</v>
      </c>
      <c r="F53" s="5">
        <f t="shared" si="11"/>
        <v>44.333333333333336</v>
      </c>
      <c r="G53" s="5">
        <f t="shared" si="11"/>
        <v>51.666666666666671</v>
      </c>
      <c r="H53" s="5">
        <f t="shared" si="11"/>
        <v>58.333333333333336</v>
      </c>
      <c r="I53" s="5">
        <f t="shared" si="11"/>
        <v>47</v>
      </c>
      <c r="J53" s="5">
        <f t="shared" si="11"/>
        <v>39.000000000000007</v>
      </c>
      <c r="K53" s="5">
        <f t="shared" si="11"/>
        <v>40.666666666666664</v>
      </c>
      <c r="L53" s="5">
        <f t="shared" si="11"/>
        <v>33.666666666666664</v>
      </c>
    </row>
    <row r="54" spans="1:25" x14ac:dyDescent="0.25">
      <c r="C54" s="5"/>
      <c r="D54" s="5"/>
      <c r="E54" s="5"/>
      <c r="F54" s="5"/>
      <c r="G54" s="5"/>
      <c r="H54" s="5"/>
      <c r="I54" s="5"/>
      <c r="J54" s="5"/>
      <c r="K54" s="5"/>
      <c r="L54" s="5"/>
      <c r="N54" s="110" t="s">
        <v>153</v>
      </c>
      <c r="O54" s="110"/>
      <c r="P54" s="110"/>
      <c r="Q54" s="110"/>
      <c r="R54" s="110"/>
    </row>
    <row r="55" spans="1:25" x14ac:dyDescent="0.25">
      <c r="C55" t="s">
        <v>0</v>
      </c>
      <c r="D55" t="s">
        <v>1</v>
      </c>
      <c r="E55" t="s">
        <v>2</v>
      </c>
      <c r="F55" t="s">
        <v>3</v>
      </c>
      <c r="G55" t="s">
        <v>5</v>
      </c>
      <c r="H55" t="s">
        <v>6</v>
      </c>
      <c r="I55" t="s">
        <v>7</v>
      </c>
      <c r="J55" t="s">
        <v>8</v>
      </c>
      <c r="K55" s="3">
        <v>42054</v>
      </c>
      <c r="L55" s="3">
        <v>42080</v>
      </c>
      <c r="M55" s="3">
        <v>42108</v>
      </c>
      <c r="N55" s="64">
        <v>32</v>
      </c>
      <c r="O55" s="64">
        <v>37</v>
      </c>
      <c r="P55" s="64">
        <v>39</v>
      </c>
      <c r="Q55" t="s">
        <v>51</v>
      </c>
      <c r="R55" s="4" t="s">
        <v>156</v>
      </c>
      <c r="U55" s="25"/>
      <c r="V55" s="25" t="s">
        <v>70</v>
      </c>
      <c r="W55" s="25" t="s">
        <v>71</v>
      </c>
      <c r="X55" s="25" t="s">
        <v>72</v>
      </c>
      <c r="Y55" s="25" t="s">
        <v>68</v>
      </c>
    </row>
    <row r="56" spans="1:25" x14ac:dyDescent="0.25">
      <c r="A56" t="s">
        <v>27</v>
      </c>
      <c r="B56" s="25" t="s">
        <v>101</v>
      </c>
      <c r="C56" s="5">
        <f>('Gross tiller data LC'!C45+'Gross tiller data LC'!C60+'Gross tiller data LC'!C75)/3</f>
        <v>4</v>
      </c>
      <c r="D56" s="5">
        <f>('Gross tiller data LC'!D45+'Gross tiller data LC'!D60+'Gross tiller data LC'!D75)/3</f>
        <v>4</v>
      </c>
      <c r="E56" s="5">
        <f>('Gross tiller data LC'!E45+'Gross tiller data LC'!E60+'Gross tiller data LC'!E75)/3</f>
        <v>4</v>
      </c>
      <c r="F56" s="5">
        <f>('Gross tiller data LC'!F45+'Gross tiller data LC'!F60+'Gross tiller data LC'!F75)/3</f>
        <v>4</v>
      </c>
      <c r="G56" s="5">
        <f>('Gross tiller data LC'!G45+'Gross tiller data LC'!G60+'Gross tiller data LC'!G75)/3</f>
        <v>4</v>
      </c>
      <c r="H56" s="5">
        <f>('Gross tiller data LC'!H45+'Gross tiller data LC'!H60+'Gross tiller data LC'!H75)/3</f>
        <v>4</v>
      </c>
      <c r="I56" s="5">
        <f>('Gross tiller data LC'!I45+'Gross tiller data LC'!I60+'Gross tiller data LC'!I75)/3</f>
        <v>3.3333333333333335</v>
      </c>
      <c r="J56" s="5">
        <f>('Gross tiller data LC'!J45+'Gross tiller data LC'!J60+'Gross tiller data LC'!J75)/3</f>
        <v>1</v>
      </c>
      <c r="K56" s="5">
        <f>('Gross tiller data LC'!K45+'Gross tiller data LC'!K60+'Gross tiller data LC'!K75)/3</f>
        <v>0.66666666666666663</v>
      </c>
      <c r="L56" s="5">
        <f>('Gross tiller data LC'!L45+'Gross tiller data LC'!L60+'Gross tiller data LC'!L75)/3</f>
        <v>0.66666666666666663</v>
      </c>
      <c r="M56" s="5">
        <f>('Gross tiller data LC'!M45+'Gross tiller data LC'!M60+'Gross tiller data LC'!M75)/3</f>
        <v>0</v>
      </c>
      <c r="N56" s="86">
        <v>13</v>
      </c>
      <c r="O56" s="86">
        <v>15</v>
      </c>
      <c r="P56" s="86">
        <v>14</v>
      </c>
      <c r="Q56" s="86">
        <f>(N56+O56+P56)</f>
        <v>42</v>
      </c>
      <c r="R56" s="89">
        <f>(Q56/119)</f>
        <v>0.35294117647058826</v>
      </c>
      <c r="T56" t="s">
        <v>11</v>
      </c>
      <c r="U56" s="92">
        <v>1</v>
      </c>
      <c r="V56" s="92">
        <v>22</v>
      </c>
      <c r="W56" s="92">
        <v>11</v>
      </c>
      <c r="X56" s="92">
        <v>0.5</v>
      </c>
      <c r="Y56" s="92">
        <v>16</v>
      </c>
    </row>
    <row r="57" spans="1:25" x14ac:dyDescent="0.25">
      <c r="B57" s="25" t="s">
        <v>102</v>
      </c>
      <c r="C57" s="5"/>
      <c r="D57" s="5">
        <f>('Gross tiller data LC'!D46+'Gross tiller data LC'!D61+'Gross tiller data LC'!D76)/3</f>
        <v>6.666666666666667</v>
      </c>
      <c r="E57" s="5">
        <f>('Gross tiller data LC'!E46+'Gross tiller data LC'!E61+'Gross tiller data LC'!E76)/3</f>
        <v>6.666666666666667</v>
      </c>
      <c r="F57" s="5">
        <f>('Gross tiller data LC'!F46+'Gross tiller data LC'!F61+'Gross tiller data LC'!F76)/3</f>
        <v>6.666666666666667</v>
      </c>
      <c r="G57" s="5">
        <f>('Gross tiller data LC'!G46+'Gross tiller data LC'!G61+'Gross tiller data LC'!G76)/3</f>
        <v>6.666666666666667</v>
      </c>
      <c r="H57" s="5">
        <f>('Gross tiller data LC'!H46+'Gross tiller data LC'!H61+'Gross tiller data LC'!H76)/3</f>
        <v>6.666666666666667</v>
      </c>
      <c r="I57" s="5">
        <f>('Gross tiller data LC'!I46+'Gross tiller data LC'!I61+'Gross tiller data LC'!I76)/3</f>
        <v>5</v>
      </c>
      <c r="J57" s="5">
        <f>('Gross tiller data LC'!J46+'Gross tiller data LC'!J61+'Gross tiller data LC'!J76)/3</f>
        <v>3.6666666666666665</v>
      </c>
      <c r="K57" s="5">
        <f>('Gross tiller data LC'!K46+'Gross tiller data LC'!K61+'Gross tiller data LC'!K76)/3</f>
        <v>3</v>
      </c>
      <c r="L57" s="5">
        <f>('Gross tiller data LC'!L46+'Gross tiller data LC'!L61+'Gross tiller data LC'!L76)/3</f>
        <v>3</v>
      </c>
      <c r="M57" s="5">
        <f>('Gross tiller data LC'!M46+'Gross tiller data LC'!M61+'Gross tiller data LC'!M76)/3</f>
        <v>3</v>
      </c>
      <c r="N57" s="86">
        <v>1</v>
      </c>
      <c r="O57" s="86">
        <v>13</v>
      </c>
      <c r="P57" s="86">
        <v>4</v>
      </c>
      <c r="Q57" s="86">
        <f t="shared" ref="Q57:Q65" si="12">(N57+O57+P57)</f>
        <v>18</v>
      </c>
      <c r="R57" s="89">
        <f t="shared" ref="R57:R65" si="13">(Q57/119)</f>
        <v>0.15126050420168066</v>
      </c>
      <c r="T57" t="s">
        <v>11</v>
      </c>
      <c r="U57" s="92">
        <v>2</v>
      </c>
      <c r="V57" s="92">
        <v>28</v>
      </c>
      <c r="W57" s="92">
        <v>5</v>
      </c>
      <c r="X57" s="92">
        <v>0.5</v>
      </c>
      <c r="Y57" s="92">
        <v>11</v>
      </c>
    </row>
    <row r="58" spans="1:25" x14ac:dyDescent="0.25">
      <c r="B58" s="25" t="s">
        <v>137</v>
      </c>
      <c r="C58" s="5"/>
      <c r="D58" s="5"/>
      <c r="E58" s="5">
        <f>('Gross tiller data LC'!E47+'Gross tiller data LC'!E62+'Gross tiller data LC'!E77)/3</f>
        <v>21.333333333333332</v>
      </c>
      <c r="F58" s="5">
        <f>('Gross tiller data LC'!F47+'Gross tiller data LC'!F62+'Gross tiller data LC'!F77)/3</f>
        <v>21.333333333333332</v>
      </c>
      <c r="G58" s="5">
        <f>('Gross tiller data LC'!G47+'Gross tiller data LC'!G62+'Gross tiller data LC'!G77)/3</f>
        <v>21.333333333333332</v>
      </c>
      <c r="H58" s="5">
        <f>('Gross tiller data LC'!H47+'Gross tiller data LC'!H62+'Gross tiller data LC'!H77)/3</f>
        <v>17.333333333333332</v>
      </c>
      <c r="I58" s="5">
        <f>('Gross tiller data LC'!I47+'Gross tiller data LC'!I62+'Gross tiller data LC'!I77)/3</f>
        <v>10</v>
      </c>
      <c r="J58" s="5">
        <f>('Gross tiller data LC'!J47+'Gross tiller data LC'!J62+'Gross tiller data LC'!J77)/3</f>
        <v>9.3333333333333339</v>
      </c>
      <c r="K58" s="5">
        <f>('Gross tiller data LC'!K47+'Gross tiller data LC'!K62+'Gross tiller data LC'!K77)/3</f>
        <v>9</v>
      </c>
      <c r="L58" s="5">
        <f>('Gross tiller data LC'!L47+'Gross tiller data LC'!L62+'Gross tiller data LC'!L77)/3</f>
        <v>8</v>
      </c>
      <c r="M58" s="5">
        <f>('Gross tiller data LC'!M47+'Gross tiller data LC'!M62+'Gross tiller data LC'!M77)/3</f>
        <v>7.666666666666667</v>
      </c>
      <c r="N58" s="86">
        <v>6</v>
      </c>
      <c r="O58" s="86">
        <v>15</v>
      </c>
      <c r="P58" s="86">
        <v>11</v>
      </c>
      <c r="Q58" s="86">
        <f t="shared" si="12"/>
        <v>32</v>
      </c>
      <c r="R58" s="89">
        <f t="shared" si="13"/>
        <v>0.26890756302521007</v>
      </c>
      <c r="T58" t="s">
        <v>11</v>
      </c>
      <c r="U58" s="92">
        <v>3</v>
      </c>
      <c r="V58" s="92">
        <v>36</v>
      </c>
      <c r="W58" s="92">
        <v>2</v>
      </c>
      <c r="X58" s="92">
        <v>0.5</v>
      </c>
      <c r="Y58" s="92">
        <v>5</v>
      </c>
    </row>
    <row r="59" spans="1:25" x14ac:dyDescent="0.25">
      <c r="B59" s="25" t="s">
        <v>98</v>
      </c>
      <c r="C59" s="5"/>
      <c r="D59" s="5"/>
      <c r="E59" s="5"/>
      <c r="F59" s="5">
        <f>('Gross tiller data LC'!F48+'Gross tiller data LC'!F63+'Gross tiller data LC'!F78)/3</f>
        <v>8.3333333333333339</v>
      </c>
      <c r="G59" s="5">
        <f>('Gross tiller data LC'!G48+'Gross tiller data LC'!G63+'Gross tiller data LC'!G78)/3</f>
        <v>8.3333333333333339</v>
      </c>
      <c r="H59" s="5">
        <f>('Gross tiller data LC'!H48+'Gross tiller data LC'!H63+'Gross tiller data LC'!H78)/3</f>
        <v>7.666666666666667</v>
      </c>
      <c r="I59" s="5">
        <f>('Gross tiller data LC'!I48+'Gross tiller data LC'!I63+'Gross tiller data LC'!I78)/3</f>
        <v>4.666666666666667</v>
      </c>
      <c r="J59" s="5">
        <f>('Gross tiller data LC'!J48+'Gross tiller data LC'!J63+'Gross tiller data LC'!J78)/3</f>
        <v>3.3333333333333335</v>
      </c>
      <c r="K59" s="5">
        <f>('Gross tiller data LC'!K48+'Gross tiller data LC'!K63+'Gross tiller data LC'!K78)/3</f>
        <v>3.3333333333333335</v>
      </c>
      <c r="L59" s="5">
        <f>('Gross tiller data LC'!L48+'Gross tiller data LC'!L63+'Gross tiller data LC'!L78)/3</f>
        <v>3</v>
      </c>
      <c r="M59" s="5">
        <f>('Gross tiller data LC'!M48+'Gross tiller data LC'!M63+'Gross tiller data LC'!M78)/3</f>
        <v>3</v>
      </c>
      <c r="N59" s="86">
        <v>0</v>
      </c>
      <c r="O59" s="86">
        <v>4</v>
      </c>
      <c r="P59" s="86">
        <v>5</v>
      </c>
      <c r="Q59" s="86">
        <f t="shared" si="12"/>
        <v>9</v>
      </c>
      <c r="R59" s="89">
        <f t="shared" si="13"/>
        <v>7.5630252100840331E-2</v>
      </c>
      <c r="T59" t="s">
        <v>12</v>
      </c>
      <c r="U59" s="92">
        <v>1</v>
      </c>
      <c r="V59" s="92">
        <v>41</v>
      </c>
      <c r="W59" s="92">
        <v>1</v>
      </c>
      <c r="X59" s="92">
        <v>0.5</v>
      </c>
      <c r="Y59" s="92">
        <v>6</v>
      </c>
    </row>
    <row r="60" spans="1:25" x14ac:dyDescent="0.25">
      <c r="B60" s="25" t="s">
        <v>99</v>
      </c>
      <c r="C60" s="5"/>
      <c r="D60" s="5"/>
      <c r="E60" s="5"/>
      <c r="F60" s="5"/>
      <c r="G60" s="5">
        <f>('Gross tiller data LC'!G49+'Gross tiller data LC'!G64+'Gross tiller data LC'!G79)/3</f>
        <v>6.666666666666667</v>
      </c>
      <c r="H60" s="5">
        <f>('Gross tiller data LC'!H49+'Gross tiller data LC'!H64+'Gross tiller data LC'!H79)/3</f>
        <v>6.666666666666667</v>
      </c>
      <c r="I60" s="5">
        <f>('Gross tiller data LC'!I49+'Gross tiller data LC'!I64+'Gross tiller data LC'!I79)/3</f>
        <v>3.3333333333333335</v>
      </c>
      <c r="J60" s="5">
        <f>('Gross tiller data LC'!J49+'Gross tiller data LC'!J64+'Gross tiller data LC'!J79)/3</f>
        <v>2.3333333333333335</v>
      </c>
      <c r="K60" s="5">
        <f>('Gross tiller data LC'!K49+'Gross tiller data LC'!K64+'Gross tiller data LC'!K79)/3</f>
        <v>2.3333333333333335</v>
      </c>
      <c r="L60" s="5">
        <f>('Gross tiller data LC'!L49+'Gross tiller data LC'!L64+'Gross tiller data LC'!L79)/3</f>
        <v>2</v>
      </c>
      <c r="M60" s="5">
        <f>('Gross tiller data LC'!M49+'Gross tiller data LC'!M64+'Gross tiller data LC'!M79)/3</f>
        <v>1.6666666666666667</v>
      </c>
      <c r="N60" s="86">
        <v>0</v>
      </c>
      <c r="O60" s="86">
        <v>3</v>
      </c>
      <c r="P60" s="86">
        <v>0</v>
      </c>
      <c r="Q60" s="86">
        <f t="shared" si="12"/>
        <v>3</v>
      </c>
      <c r="R60" s="89">
        <f t="shared" si="13"/>
        <v>2.5210084033613446E-2</v>
      </c>
      <c r="T60" t="s">
        <v>12</v>
      </c>
      <c r="U60" s="92">
        <v>2</v>
      </c>
      <c r="V60" s="92">
        <v>28</v>
      </c>
      <c r="W60" s="92">
        <v>8</v>
      </c>
      <c r="X60" s="92">
        <v>6</v>
      </c>
      <c r="Y60" s="92">
        <v>12</v>
      </c>
    </row>
    <row r="61" spans="1:25" x14ac:dyDescent="0.25">
      <c r="B61" s="25" t="s">
        <v>138</v>
      </c>
      <c r="C61" s="5"/>
      <c r="D61" s="5"/>
      <c r="E61" s="5"/>
      <c r="F61" s="5"/>
      <c r="G61" s="5"/>
      <c r="H61" s="5">
        <f>('Gross tiller data LC'!H50+'Gross tiller data LC'!H65+'Gross tiller data LC'!H80)/3</f>
        <v>7</v>
      </c>
      <c r="I61" s="5">
        <f>('Gross tiller data LC'!I50+'Gross tiller data LC'!I65+'Gross tiller data LC'!I80)/3</f>
        <v>4</v>
      </c>
      <c r="J61" s="5">
        <f>('Gross tiller data LC'!J50+'Gross tiller data LC'!J65+'Gross tiller data LC'!J80)/3</f>
        <v>4</v>
      </c>
      <c r="K61" s="5">
        <f>('Gross tiller data LC'!K50+'Gross tiller data LC'!K65+'Gross tiller data LC'!K80)/3</f>
        <v>4</v>
      </c>
      <c r="L61" s="5">
        <f>('Gross tiller data LC'!L50+'Gross tiller data LC'!L65+'Gross tiller data LC'!L80)/3</f>
        <v>2</v>
      </c>
      <c r="M61" s="5">
        <f>('Gross tiller data LC'!M50+'Gross tiller data LC'!M65+'Gross tiller data LC'!M80)/3</f>
        <v>0.66666666666666663</v>
      </c>
      <c r="N61" s="86">
        <v>0</v>
      </c>
      <c r="O61" s="86">
        <v>0</v>
      </c>
      <c r="P61" s="86">
        <v>0</v>
      </c>
      <c r="Q61" s="86">
        <f t="shared" si="12"/>
        <v>0</v>
      </c>
      <c r="R61" s="89">
        <f t="shared" si="13"/>
        <v>0</v>
      </c>
      <c r="T61" t="s">
        <v>12</v>
      </c>
      <c r="U61" s="92">
        <v>3</v>
      </c>
      <c r="V61" s="92">
        <v>32</v>
      </c>
      <c r="W61" s="92">
        <v>3</v>
      </c>
      <c r="X61" s="92">
        <v>0.5</v>
      </c>
      <c r="Y61" s="92">
        <v>12</v>
      </c>
    </row>
    <row r="62" spans="1:25" x14ac:dyDescent="0.25">
      <c r="B62" s="25" t="s">
        <v>100</v>
      </c>
      <c r="C62" s="5"/>
      <c r="D62" s="5"/>
      <c r="E62" s="5"/>
      <c r="F62" s="5"/>
      <c r="G62" s="5"/>
      <c r="H62" s="5"/>
      <c r="I62" s="5">
        <f>('Gross tiller data LC'!I51+'Gross tiller data LC'!I66+'Gross tiller data LC'!I81)/3</f>
        <v>2.6666666666666665</v>
      </c>
      <c r="J62" s="5">
        <f>('Gross tiller data LC'!J51+'Gross tiller data LC'!J66+'Gross tiller data LC'!J81)/3</f>
        <v>2</v>
      </c>
      <c r="K62" s="5">
        <f>('Gross tiller data LC'!K51+'Gross tiller data LC'!K66+'Gross tiller data LC'!K81)/3</f>
        <v>2</v>
      </c>
      <c r="L62" s="5">
        <f>('Gross tiller data LC'!L51+'Gross tiller data LC'!L66+'Gross tiller data LC'!L81)/3</f>
        <v>2</v>
      </c>
      <c r="M62" s="5">
        <f>('Gross tiller data LC'!M51+'Gross tiller data LC'!M66+'Gross tiller data LC'!M81)/3</f>
        <v>2</v>
      </c>
      <c r="N62" s="86">
        <v>0</v>
      </c>
      <c r="O62" s="86">
        <v>3</v>
      </c>
      <c r="P62" s="86">
        <v>0</v>
      </c>
      <c r="Q62" s="86">
        <f t="shared" si="12"/>
        <v>3</v>
      </c>
      <c r="R62" s="89">
        <f t="shared" si="13"/>
        <v>2.5210084033613446E-2</v>
      </c>
      <c r="T62" t="s">
        <v>13</v>
      </c>
      <c r="U62" s="92">
        <v>1</v>
      </c>
      <c r="V62" s="92">
        <v>20</v>
      </c>
      <c r="W62" s="92">
        <v>0.5</v>
      </c>
      <c r="X62" s="92">
        <v>0.5</v>
      </c>
      <c r="Y62" s="92">
        <v>9</v>
      </c>
    </row>
    <row r="63" spans="1:25" x14ac:dyDescent="0.25">
      <c r="B63" t="s">
        <v>84</v>
      </c>
      <c r="C63" s="5"/>
      <c r="D63" s="5"/>
      <c r="E63" s="5"/>
      <c r="F63" s="5"/>
      <c r="G63" s="5"/>
      <c r="H63" s="5"/>
      <c r="I63" s="5"/>
      <c r="J63" s="5">
        <f>('Gross tiller data LC'!J52+'Gross tiller data LC'!J67+'Gross tiller data LC'!J82)/3</f>
        <v>3.3333333333333335</v>
      </c>
      <c r="K63" s="5">
        <f>('Gross tiller data LC'!K52+'Gross tiller data LC'!K67+'Gross tiller data LC'!K82)/3</f>
        <v>3.3333333333333335</v>
      </c>
      <c r="L63" s="5">
        <f>('Gross tiller data LC'!L52+'Gross tiller data LC'!L67+'Gross tiller data LC'!L82)/3</f>
        <v>2.3333333333333335</v>
      </c>
      <c r="M63" s="5">
        <f>('Gross tiller data LC'!M52+'Gross tiller data LC'!M67+'Gross tiller data LC'!M82)/3</f>
        <v>2.3333333333333335</v>
      </c>
      <c r="N63" s="86">
        <v>0</v>
      </c>
      <c r="O63" s="86">
        <v>2</v>
      </c>
      <c r="P63" s="86">
        <v>3</v>
      </c>
      <c r="Q63" s="86">
        <f t="shared" si="12"/>
        <v>5</v>
      </c>
      <c r="R63" s="89">
        <f t="shared" si="13"/>
        <v>4.2016806722689079E-2</v>
      </c>
      <c r="T63" t="s">
        <v>13</v>
      </c>
      <c r="U63" s="92">
        <v>2</v>
      </c>
      <c r="V63" s="92">
        <v>47</v>
      </c>
      <c r="W63" s="92">
        <v>8</v>
      </c>
      <c r="X63" s="92">
        <v>0.5</v>
      </c>
      <c r="Y63" s="92">
        <v>19</v>
      </c>
    </row>
    <row r="64" spans="1:25" x14ac:dyDescent="0.25">
      <c r="B64" t="s">
        <v>56</v>
      </c>
      <c r="C64" s="5"/>
      <c r="D64" s="5"/>
      <c r="E64" s="5"/>
      <c r="F64" s="5"/>
      <c r="G64" s="5"/>
      <c r="H64" s="5"/>
      <c r="I64" s="5"/>
      <c r="J64" s="5"/>
      <c r="K64" s="5">
        <f>('Gross tiller data LC'!K53+'Gross tiller data LC'!K68+'Gross tiller data LC'!K83)/3</f>
        <v>7.333333333333333</v>
      </c>
      <c r="L64" s="5">
        <f>('Gross tiller data LC'!L53+'Gross tiller data LC'!L68+'Gross tiller data LC'!L83)/3</f>
        <v>5.666666666666667</v>
      </c>
      <c r="M64" s="5">
        <f>('Gross tiller data LC'!M53+'Gross tiller data LC'!M68+'Gross tiller data LC'!M83)/3</f>
        <v>3.6666666666666665</v>
      </c>
      <c r="N64" s="86">
        <v>0</v>
      </c>
      <c r="O64" s="86">
        <v>0</v>
      </c>
      <c r="P64" s="86">
        <v>5</v>
      </c>
      <c r="Q64" s="86">
        <f t="shared" si="12"/>
        <v>5</v>
      </c>
      <c r="R64" s="89">
        <f t="shared" si="13"/>
        <v>4.2016806722689079E-2</v>
      </c>
      <c r="T64" t="s">
        <v>13</v>
      </c>
      <c r="U64" s="92">
        <v>3</v>
      </c>
      <c r="V64" s="92">
        <v>34</v>
      </c>
      <c r="W64" s="92">
        <v>3</v>
      </c>
      <c r="X64" s="92">
        <v>7</v>
      </c>
      <c r="Y64" s="92">
        <v>15</v>
      </c>
    </row>
    <row r="65" spans="1:18" x14ac:dyDescent="0.25">
      <c r="B65" t="s">
        <v>157</v>
      </c>
      <c r="C65" s="5"/>
      <c r="D65" s="5"/>
      <c r="E65" s="5"/>
      <c r="F65" s="5"/>
      <c r="G65" s="5"/>
      <c r="H65" s="5"/>
      <c r="I65" s="5"/>
      <c r="J65" s="5"/>
      <c r="K65" s="5"/>
      <c r="L65" s="5">
        <f>('Gross tiller data LC'!L54+'Gross tiller data LC'!L69+'Gross tiller data LC'!L84)/3</f>
        <v>1.3333333333333333</v>
      </c>
      <c r="M65" s="5">
        <f>('Gross tiller data LC'!M54+'Gross tiller data LC'!M69+'Gross tiller data LC'!M84)/3</f>
        <v>1.3333333333333333</v>
      </c>
      <c r="N65" s="86">
        <v>0</v>
      </c>
      <c r="O65" s="86">
        <v>0</v>
      </c>
      <c r="P65" s="86">
        <v>2</v>
      </c>
      <c r="Q65" s="86">
        <f t="shared" si="12"/>
        <v>2</v>
      </c>
      <c r="R65" s="89">
        <f t="shared" si="13"/>
        <v>1.680672268907563E-2</v>
      </c>
    </row>
    <row r="66" spans="1:18" x14ac:dyDescent="0.25">
      <c r="B66" t="s">
        <v>82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>
        <f>('Gross tiller data LC'!M55+'Gross tiller data LC'!M70+'Gross tiller data LC'!M85)/3</f>
        <v>14.333333333333334</v>
      </c>
    </row>
    <row r="67" spans="1:18" x14ac:dyDescent="0.25">
      <c r="C67" s="5">
        <f>SUM(C56:C66)</f>
        <v>4</v>
      </c>
      <c r="D67" s="5">
        <f t="shared" ref="D67:M67" si="14">SUM(D56:D66)</f>
        <v>10.666666666666668</v>
      </c>
      <c r="E67" s="5">
        <f t="shared" si="14"/>
        <v>32</v>
      </c>
      <c r="F67" s="5">
        <f t="shared" si="14"/>
        <v>40.333333333333336</v>
      </c>
      <c r="G67" s="5">
        <f t="shared" si="14"/>
        <v>47</v>
      </c>
      <c r="H67" s="5">
        <f t="shared" si="14"/>
        <v>49.333333333333329</v>
      </c>
      <c r="I67" s="5">
        <f t="shared" si="14"/>
        <v>33</v>
      </c>
      <c r="J67" s="5">
        <f t="shared" si="14"/>
        <v>28.999999999999996</v>
      </c>
      <c r="K67" s="5">
        <f t="shared" si="14"/>
        <v>35</v>
      </c>
      <c r="L67" s="5">
        <f t="shared" si="14"/>
        <v>29.999999999999996</v>
      </c>
      <c r="M67" s="5">
        <f t="shared" si="14"/>
        <v>39.666666666666664</v>
      </c>
    </row>
    <row r="70" spans="1:18" x14ac:dyDescent="0.25">
      <c r="A70" t="s">
        <v>154</v>
      </c>
      <c r="C70" s="29">
        <v>41806</v>
      </c>
      <c r="D70" s="29">
        <v>41836</v>
      </c>
      <c r="E70" s="29">
        <v>41876</v>
      </c>
      <c r="F70" s="29">
        <v>41897</v>
      </c>
      <c r="G70" s="29">
        <v>41927</v>
      </c>
      <c r="H70" s="29">
        <v>41956</v>
      </c>
      <c r="I70" s="29">
        <v>41990</v>
      </c>
      <c r="J70" s="29">
        <v>42023</v>
      </c>
      <c r="K70" s="29">
        <v>42054</v>
      </c>
      <c r="L70" s="29">
        <v>42080</v>
      </c>
      <c r="M70" s="29">
        <v>42108</v>
      </c>
    </row>
    <row r="71" spans="1:18" x14ac:dyDescent="0.25">
      <c r="B71" s="25" t="s">
        <v>101</v>
      </c>
      <c r="C71" s="5">
        <f t="shared" ref="C71:I71" si="15">((C3+C16+C29+C43+C56)/5)</f>
        <v>3.6</v>
      </c>
      <c r="D71" s="5">
        <f t="shared" si="15"/>
        <v>3.6</v>
      </c>
      <c r="E71" s="5">
        <f t="shared" si="15"/>
        <v>3.6</v>
      </c>
      <c r="F71" s="5">
        <f t="shared" si="15"/>
        <v>3.6</v>
      </c>
      <c r="G71" s="5">
        <f t="shared" si="15"/>
        <v>3.4666666666666663</v>
      </c>
      <c r="H71" s="5">
        <f t="shared" si="15"/>
        <v>2.8666666666666667</v>
      </c>
      <c r="I71" s="5">
        <f t="shared" si="15"/>
        <v>2</v>
      </c>
      <c r="J71" s="5">
        <f t="shared" ref="J71:J78" si="16">((J16+J29+J43+J56)/4)</f>
        <v>0.75</v>
      </c>
      <c r="K71" s="5">
        <f>((K29+K43+K56)/3)</f>
        <v>0.44444444444444442</v>
      </c>
      <c r="L71" s="5">
        <f>((L43+L56)/2)</f>
        <v>0.5</v>
      </c>
      <c r="M71" s="5">
        <v>0</v>
      </c>
    </row>
    <row r="72" spans="1:18" x14ac:dyDescent="0.25">
      <c r="B72" s="25" t="s">
        <v>102</v>
      </c>
      <c r="D72" s="5">
        <f t="shared" ref="D72:I72" si="17">((D4+D17+D30+D44+D57)/5)</f>
        <v>6.6</v>
      </c>
      <c r="E72" s="5">
        <f t="shared" si="17"/>
        <v>7.1333333333333329</v>
      </c>
      <c r="F72" s="5">
        <f t="shared" si="17"/>
        <v>7.1333333333333329</v>
      </c>
      <c r="G72" s="5">
        <f t="shared" si="17"/>
        <v>6.8666666666666671</v>
      </c>
      <c r="H72" s="5">
        <f t="shared" si="17"/>
        <v>6.4666666666666659</v>
      </c>
      <c r="I72" s="5">
        <f t="shared" si="17"/>
        <v>5.1333333333333329</v>
      </c>
      <c r="J72" s="5">
        <f t="shared" si="16"/>
        <v>4.75</v>
      </c>
      <c r="K72" s="5">
        <f t="shared" ref="K72:K79" si="18">((K30+K44+K57)/3)</f>
        <v>4.5555555555555554</v>
      </c>
      <c r="L72" s="5">
        <f t="shared" ref="L72:L80" si="19">((L44+L57)/2)</f>
        <v>3.8333333333333335</v>
      </c>
      <c r="M72" s="5">
        <v>1</v>
      </c>
    </row>
    <row r="73" spans="1:18" x14ac:dyDescent="0.25">
      <c r="B73" s="25" t="s">
        <v>137</v>
      </c>
      <c r="E73" s="5">
        <f>((E5+E18+E31+E45+E58)/5)</f>
        <v>21.466666666666669</v>
      </c>
      <c r="F73" s="5">
        <f>((F5+F18+F31+F45+F58)/5)</f>
        <v>21.466666666666669</v>
      </c>
      <c r="G73" s="5">
        <f>((G5+G18+G31+G45+G58)/5)</f>
        <v>20.93333333333333</v>
      </c>
      <c r="H73" s="5">
        <f>((H5+H18+H31+H45+H58)/5)</f>
        <v>17.733333333333334</v>
      </c>
      <c r="I73" s="5">
        <f>((I5+I18+I31+I45+I58)/5)</f>
        <v>11.8</v>
      </c>
      <c r="J73" s="5">
        <f t="shared" si="16"/>
        <v>10.500000000000002</v>
      </c>
      <c r="K73" s="5">
        <f t="shared" si="18"/>
        <v>9.4444444444444446</v>
      </c>
      <c r="L73" s="5">
        <f t="shared" si="19"/>
        <v>7.5</v>
      </c>
      <c r="M73" s="5">
        <v>4</v>
      </c>
    </row>
    <row r="74" spans="1:18" x14ac:dyDescent="0.25">
      <c r="B74" s="25" t="s">
        <v>98</v>
      </c>
      <c r="E74" s="5"/>
      <c r="F74" s="5">
        <f>((F6+F19+F32+F46+F59)/5)</f>
        <v>8.3333333333333339</v>
      </c>
      <c r="G74" s="5">
        <f>((G6+G19+G32+G46+G59)/5)</f>
        <v>8.1999999999999993</v>
      </c>
      <c r="H74" s="5">
        <f>((H6+H19+H32+H46+H59)/5)</f>
        <v>7.2</v>
      </c>
      <c r="I74" s="5">
        <f>((I6+I19+I32+I46+I59)/5)</f>
        <v>5.1333333333333337</v>
      </c>
      <c r="J74" s="5">
        <f t="shared" si="16"/>
        <v>4</v>
      </c>
      <c r="K74" s="5">
        <f t="shared" si="18"/>
        <v>3.8888888888888893</v>
      </c>
      <c r="L74" s="5">
        <f t="shared" si="19"/>
        <v>2.833333333333333</v>
      </c>
      <c r="M74" s="5">
        <v>0.66666666666666663</v>
      </c>
    </row>
    <row r="75" spans="1:18" x14ac:dyDescent="0.25">
      <c r="B75" s="25" t="s">
        <v>99</v>
      </c>
      <c r="F75" s="5"/>
      <c r="G75" s="5">
        <f>((G7+G20+G33+G47+G60)/5)</f>
        <v>8.1333333333333329</v>
      </c>
      <c r="H75" s="5">
        <f>((H7+H20+H33+H47+H60)/5)</f>
        <v>7.6666666666666661</v>
      </c>
      <c r="I75" s="5">
        <f>((I7+I20+I33+I47+I60)/5)</f>
        <v>5.0666666666666664</v>
      </c>
      <c r="J75" s="5">
        <f t="shared" si="16"/>
        <v>3.5833333333333335</v>
      </c>
      <c r="K75" s="5">
        <f t="shared" si="18"/>
        <v>3.8888888888888893</v>
      </c>
      <c r="L75" s="5">
        <f t="shared" si="19"/>
        <v>2.166666666666667</v>
      </c>
      <c r="M75" s="5">
        <v>0.66666666666666663</v>
      </c>
    </row>
    <row r="76" spans="1:18" x14ac:dyDescent="0.25">
      <c r="B76" s="25" t="s">
        <v>138</v>
      </c>
      <c r="G76" s="5"/>
      <c r="H76" s="5">
        <f>((H8+H21+H34+H48+H61)/5)</f>
        <v>9.7333333333333325</v>
      </c>
      <c r="I76" s="5">
        <f>((I8+I21+I34+I48+I61)/5)</f>
        <v>5.6</v>
      </c>
      <c r="J76" s="5">
        <f t="shared" si="16"/>
        <v>3</v>
      </c>
      <c r="K76" s="5">
        <f t="shared" si="18"/>
        <v>2.5555555555555558</v>
      </c>
      <c r="L76" s="5">
        <f t="shared" si="19"/>
        <v>2.166666666666667</v>
      </c>
      <c r="M76" s="5">
        <v>1</v>
      </c>
    </row>
    <row r="77" spans="1:18" x14ac:dyDescent="0.25">
      <c r="B77" s="25" t="s">
        <v>100</v>
      </c>
      <c r="H77" s="5"/>
      <c r="I77" s="5">
        <f>((I9+I22+I35+I49+I62)/5)</f>
        <v>4.666666666666667</v>
      </c>
      <c r="J77" s="5">
        <f t="shared" si="16"/>
        <v>1.8333333333333335</v>
      </c>
      <c r="K77" s="5">
        <f t="shared" si="18"/>
        <v>1.5555555555555554</v>
      </c>
      <c r="L77" s="5">
        <f t="shared" si="19"/>
        <v>1.5</v>
      </c>
      <c r="M77" s="5">
        <v>1.3333333333333333</v>
      </c>
    </row>
    <row r="78" spans="1:18" x14ac:dyDescent="0.25">
      <c r="B78" t="s">
        <v>84</v>
      </c>
      <c r="I78" s="5"/>
      <c r="J78" s="5">
        <f t="shared" si="16"/>
        <v>2.916666666666667</v>
      </c>
      <c r="K78" s="5">
        <f t="shared" si="18"/>
        <v>2.4444444444444446</v>
      </c>
      <c r="L78" s="5">
        <f t="shared" si="19"/>
        <v>2.5</v>
      </c>
      <c r="M78" s="5">
        <v>2.3333333333333335</v>
      </c>
    </row>
    <row r="79" spans="1:18" x14ac:dyDescent="0.25">
      <c r="B79" t="s">
        <v>56</v>
      </c>
      <c r="K79" s="5">
        <f t="shared" si="18"/>
        <v>8</v>
      </c>
      <c r="L79" s="5">
        <f t="shared" si="19"/>
        <v>5.8333333333333339</v>
      </c>
      <c r="M79" s="5">
        <v>7.333333333333333</v>
      </c>
    </row>
    <row r="80" spans="1:18" x14ac:dyDescent="0.25">
      <c r="B80" t="s">
        <v>157</v>
      </c>
      <c r="L80" s="5">
        <f t="shared" si="19"/>
        <v>3</v>
      </c>
      <c r="M80" s="5">
        <v>1.3333333333333333</v>
      </c>
    </row>
    <row r="81" spans="1:13" x14ac:dyDescent="0.25">
      <c r="M81" s="5">
        <v>14</v>
      </c>
    </row>
    <row r="85" spans="1:13" x14ac:dyDescent="0.25">
      <c r="C85" s="3">
        <v>42023</v>
      </c>
      <c r="D85" s="3">
        <v>42054</v>
      </c>
      <c r="E85" s="3">
        <v>42080</v>
      </c>
      <c r="F85" s="3">
        <v>42108</v>
      </c>
    </row>
    <row r="86" spans="1:13" x14ac:dyDescent="0.25">
      <c r="A86" t="s">
        <v>30</v>
      </c>
      <c r="B86" s="25" t="s">
        <v>102</v>
      </c>
      <c r="C86" s="62">
        <v>0.53749999999999998</v>
      </c>
      <c r="D86" s="62">
        <v>0.24271844660194175</v>
      </c>
      <c r="E86" s="62">
        <v>0.34</v>
      </c>
      <c r="F86" s="62">
        <v>0.35294117647058826</v>
      </c>
    </row>
    <row r="87" spans="1:13" x14ac:dyDescent="0.25">
      <c r="A87" t="s">
        <v>31</v>
      </c>
      <c r="B87" s="25" t="s">
        <v>137</v>
      </c>
      <c r="C87" s="62">
        <v>0.41249999999999998</v>
      </c>
      <c r="D87" s="62">
        <v>0.30097087378640774</v>
      </c>
      <c r="E87" s="62">
        <v>0.22</v>
      </c>
      <c r="F87" s="62">
        <v>0.17</v>
      </c>
    </row>
    <row r="88" spans="1:13" x14ac:dyDescent="0.25">
      <c r="A88" t="s">
        <v>60</v>
      </c>
      <c r="B88" s="25" t="s">
        <v>98</v>
      </c>
      <c r="C88" s="62">
        <v>2.5000000000000001E-2</v>
      </c>
      <c r="D88" s="62">
        <v>0.27184466019417475</v>
      </c>
      <c r="E88" s="62">
        <v>0.16</v>
      </c>
      <c r="F88" s="62">
        <v>0.26890756302521007</v>
      </c>
    </row>
    <row r="89" spans="1:13" x14ac:dyDescent="0.25">
      <c r="A89" t="s">
        <v>33</v>
      </c>
      <c r="B89" s="25" t="s">
        <v>99</v>
      </c>
      <c r="C89" s="62">
        <v>2.5000000000000001E-2</v>
      </c>
      <c r="D89" s="62">
        <v>0.11650485436893204</v>
      </c>
      <c r="E89" s="62">
        <v>0.09</v>
      </c>
      <c r="F89" s="62">
        <v>7.5630252100840331E-2</v>
      </c>
    </row>
    <row r="90" spans="1:13" x14ac:dyDescent="0.25">
      <c r="A90" t="s">
        <v>34</v>
      </c>
      <c r="B90" s="25" t="s">
        <v>138</v>
      </c>
      <c r="C90" s="62">
        <v>0</v>
      </c>
      <c r="D90" s="62">
        <v>3.8834951456310676E-2</v>
      </c>
      <c r="E90" s="62">
        <v>7.0000000000000007E-2</v>
      </c>
      <c r="F90" s="62">
        <v>2.5210084033613446E-2</v>
      </c>
    </row>
    <row r="91" spans="1:13" x14ac:dyDescent="0.25">
      <c r="A91" t="s">
        <v>35</v>
      </c>
      <c r="B91" s="25" t="s">
        <v>100</v>
      </c>
      <c r="C91" s="62">
        <v>0</v>
      </c>
      <c r="D91" s="62">
        <v>2.9126213592233011E-2</v>
      </c>
      <c r="E91" s="62">
        <v>0.1</v>
      </c>
      <c r="F91" s="62">
        <v>0</v>
      </c>
    </row>
    <row r="92" spans="1:13" x14ac:dyDescent="0.25">
      <c r="A92" t="s">
        <v>36</v>
      </c>
      <c r="B92" t="s">
        <v>84</v>
      </c>
      <c r="C92" s="62">
        <v>0</v>
      </c>
      <c r="D92" s="62">
        <v>0</v>
      </c>
      <c r="E92" s="62">
        <v>0.01</v>
      </c>
      <c r="F92" s="62">
        <v>2.5210084033613446E-2</v>
      </c>
    </row>
    <row r="93" spans="1:13" x14ac:dyDescent="0.25">
      <c r="A93" t="s">
        <v>37</v>
      </c>
      <c r="B93" t="s">
        <v>56</v>
      </c>
      <c r="C93" s="62">
        <v>0</v>
      </c>
      <c r="D93" s="62">
        <v>0</v>
      </c>
      <c r="E93" s="62">
        <v>0.01</v>
      </c>
      <c r="F93" s="62">
        <v>4.2016806722689079E-2</v>
      </c>
    </row>
    <row r="94" spans="1:13" x14ac:dyDescent="0.25">
      <c r="A94" t="s">
        <v>58</v>
      </c>
      <c r="B94" t="s">
        <v>157</v>
      </c>
      <c r="C94" s="62">
        <v>0</v>
      </c>
      <c r="D94" s="62">
        <v>0</v>
      </c>
      <c r="E94" s="62">
        <v>0</v>
      </c>
      <c r="F94" s="62">
        <v>4.2016806722689079E-2</v>
      </c>
    </row>
    <row r="95" spans="1:13" x14ac:dyDescent="0.25">
      <c r="B95" s="62"/>
      <c r="C95" s="62"/>
      <c r="D95" s="62"/>
      <c r="E95" s="62"/>
      <c r="F95" s="62"/>
    </row>
  </sheetData>
  <mergeCells count="5">
    <mergeCell ref="J1:N1"/>
    <mergeCell ref="K14:O14"/>
    <mergeCell ref="L27:P27"/>
    <mergeCell ref="M41:Q41"/>
    <mergeCell ref="N54:R5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"/>
  <sheetViews>
    <sheetView workbookViewId="0">
      <selection activeCell="B2" sqref="B2"/>
    </sheetView>
  </sheetViews>
  <sheetFormatPr baseColWidth="10" defaultRowHeight="15" x14ac:dyDescent="0.25"/>
  <sheetData>
    <row r="2" spans="2:15" x14ac:dyDescent="0.25">
      <c r="B2" t="s">
        <v>161</v>
      </c>
      <c r="H2" s="91"/>
      <c r="I2" s="91"/>
      <c r="J2" s="91"/>
      <c r="K2" s="91"/>
      <c r="L2" s="109" t="s">
        <v>69</v>
      </c>
      <c r="M2" s="109"/>
      <c r="N2" s="109"/>
      <c r="O2" s="109"/>
    </row>
    <row r="3" spans="2:15" x14ac:dyDescent="0.25">
      <c r="C3" s="25"/>
      <c r="D3" s="25" t="s">
        <v>159</v>
      </c>
      <c r="E3" s="25" t="s">
        <v>160</v>
      </c>
      <c r="F3" s="25" t="s">
        <v>158</v>
      </c>
      <c r="G3" s="25" t="s">
        <v>82</v>
      </c>
      <c r="H3" s="25"/>
      <c r="I3" s="25"/>
      <c r="J3" s="25"/>
      <c r="K3" s="25"/>
      <c r="L3" s="25" t="s">
        <v>159</v>
      </c>
      <c r="M3" s="25" t="s">
        <v>160</v>
      </c>
      <c r="N3" s="25" t="s">
        <v>158</v>
      </c>
      <c r="O3" s="25" t="s">
        <v>82</v>
      </c>
    </row>
    <row r="4" spans="2:15" x14ac:dyDescent="0.25">
      <c r="B4" t="s">
        <v>11</v>
      </c>
      <c r="C4" s="92">
        <v>1</v>
      </c>
      <c r="D4" s="92">
        <v>19</v>
      </c>
      <c r="E4" s="92">
        <v>13</v>
      </c>
      <c r="F4" s="92">
        <v>1</v>
      </c>
      <c r="G4" s="92">
        <v>16</v>
      </c>
      <c r="H4" s="62"/>
      <c r="I4" s="62"/>
      <c r="J4" t="s">
        <v>11</v>
      </c>
      <c r="K4" s="92">
        <v>1</v>
      </c>
      <c r="L4" s="62">
        <v>1.3010299956639813</v>
      </c>
      <c r="M4" s="62">
        <v>1.146128035678238</v>
      </c>
      <c r="N4" s="62">
        <v>0.3010299956639812</v>
      </c>
      <c r="O4" s="62">
        <v>1.2304489213782739</v>
      </c>
    </row>
    <row r="5" spans="2:15" x14ac:dyDescent="0.25">
      <c r="B5" t="s">
        <v>11</v>
      </c>
      <c r="C5" s="92">
        <v>2</v>
      </c>
      <c r="D5" s="92">
        <v>25</v>
      </c>
      <c r="E5" s="92">
        <v>6</v>
      </c>
      <c r="F5" s="92">
        <v>2</v>
      </c>
      <c r="G5" s="92">
        <v>11</v>
      </c>
      <c r="H5" s="62"/>
      <c r="I5" s="62"/>
      <c r="J5" t="s">
        <v>11</v>
      </c>
      <c r="K5" s="92">
        <v>2</v>
      </c>
      <c r="L5" s="62">
        <v>1.414973347970818</v>
      </c>
      <c r="M5" s="62">
        <v>0.84509804001425681</v>
      </c>
      <c r="N5" s="62">
        <v>0.47712125471966244</v>
      </c>
      <c r="O5" s="62">
        <v>1.0791812460476249</v>
      </c>
    </row>
    <row r="6" spans="2:15" x14ac:dyDescent="0.25">
      <c r="B6" t="s">
        <v>11</v>
      </c>
      <c r="C6" s="92">
        <v>3</v>
      </c>
      <c r="D6" s="92">
        <v>30</v>
      </c>
      <c r="E6" s="92">
        <v>8</v>
      </c>
      <c r="F6" s="92">
        <v>0.5</v>
      </c>
      <c r="G6" s="92">
        <v>5</v>
      </c>
      <c r="H6" s="62"/>
      <c r="I6" s="62"/>
      <c r="J6" t="s">
        <v>11</v>
      </c>
      <c r="K6" s="92">
        <v>3</v>
      </c>
      <c r="L6" s="62">
        <v>1.4913616938342726</v>
      </c>
      <c r="M6" s="62">
        <v>0.95424250943932487</v>
      </c>
      <c r="N6" s="62">
        <v>0.17609125905568124</v>
      </c>
      <c r="O6" s="62">
        <v>0.77815125038364363</v>
      </c>
    </row>
    <row r="7" spans="2:15" x14ac:dyDescent="0.25">
      <c r="B7" t="s">
        <v>12</v>
      </c>
      <c r="C7" s="92">
        <v>1</v>
      </c>
      <c r="D7" s="92">
        <v>40</v>
      </c>
      <c r="E7" s="92">
        <v>24</v>
      </c>
      <c r="F7" s="92">
        <v>30</v>
      </c>
      <c r="G7" s="92">
        <v>6</v>
      </c>
      <c r="H7" s="62"/>
      <c r="I7" s="62"/>
      <c r="J7" t="s">
        <v>12</v>
      </c>
      <c r="K7" s="92">
        <v>1</v>
      </c>
      <c r="L7" s="62">
        <v>1.6127838567197355</v>
      </c>
      <c r="M7" s="62">
        <v>1.3979400086720377</v>
      </c>
      <c r="N7" s="62">
        <v>1.4913616938342726</v>
      </c>
      <c r="O7" s="62">
        <v>0.84509804001425681</v>
      </c>
    </row>
    <row r="8" spans="2:15" x14ac:dyDescent="0.25">
      <c r="B8" t="s">
        <v>12</v>
      </c>
      <c r="C8" s="92">
        <v>2</v>
      </c>
      <c r="D8" s="92">
        <v>2</v>
      </c>
      <c r="E8" s="92">
        <v>10</v>
      </c>
      <c r="F8" s="92">
        <v>5</v>
      </c>
      <c r="G8" s="92">
        <v>12</v>
      </c>
      <c r="H8" s="62"/>
      <c r="I8" s="62"/>
      <c r="J8" t="s">
        <v>12</v>
      </c>
      <c r="K8" s="92">
        <v>2</v>
      </c>
      <c r="L8" s="62">
        <v>0.47712125471966244</v>
      </c>
      <c r="M8" s="62">
        <v>1.0413926851582251</v>
      </c>
      <c r="N8" s="62">
        <v>0.77815125038364363</v>
      </c>
      <c r="O8" s="62">
        <v>1.1139433523068367</v>
      </c>
    </row>
    <row r="9" spans="2:15" x14ac:dyDescent="0.25">
      <c r="B9" t="s">
        <v>12</v>
      </c>
      <c r="C9" s="92">
        <v>3</v>
      </c>
      <c r="D9" s="92">
        <v>0.5</v>
      </c>
      <c r="E9" s="92">
        <v>8</v>
      </c>
      <c r="F9" s="92">
        <v>0.5</v>
      </c>
      <c r="G9" s="92">
        <v>12</v>
      </c>
      <c r="H9" s="62"/>
      <c r="I9" s="62"/>
      <c r="J9" t="s">
        <v>12</v>
      </c>
      <c r="K9" s="92">
        <v>3</v>
      </c>
      <c r="L9" s="62">
        <v>0.17609125905568124</v>
      </c>
      <c r="M9" s="62">
        <v>0.95424250943932487</v>
      </c>
      <c r="N9" s="62">
        <v>0.17609125905568124</v>
      </c>
      <c r="O9" s="62">
        <v>1.1139433523068367</v>
      </c>
    </row>
    <row r="10" spans="2:15" x14ac:dyDescent="0.25">
      <c r="B10" t="s">
        <v>13</v>
      </c>
      <c r="C10" s="92">
        <v>1</v>
      </c>
      <c r="D10" s="92">
        <v>20</v>
      </c>
      <c r="E10" s="92">
        <v>43</v>
      </c>
      <c r="F10" s="92">
        <v>29</v>
      </c>
      <c r="G10" s="92">
        <v>9</v>
      </c>
      <c r="H10" s="62"/>
      <c r="I10" s="62"/>
      <c r="J10" t="s">
        <v>13</v>
      </c>
      <c r="K10" s="92">
        <v>1</v>
      </c>
      <c r="L10" s="62">
        <v>1.3222192947339193</v>
      </c>
      <c r="M10" s="62">
        <v>1.6434526764861874</v>
      </c>
      <c r="N10" s="62">
        <v>1.4771212547196624</v>
      </c>
      <c r="O10" s="62">
        <v>1</v>
      </c>
    </row>
    <row r="11" spans="2:15" x14ac:dyDescent="0.25">
      <c r="B11" t="s">
        <v>13</v>
      </c>
      <c r="C11" s="92">
        <v>2</v>
      </c>
      <c r="D11" s="92">
        <v>0.5</v>
      </c>
      <c r="E11" s="92">
        <v>10</v>
      </c>
      <c r="F11" s="92">
        <v>15</v>
      </c>
      <c r="G11" s="92">
        <v>19</v>
      </c>
      <c r="H11" s="62"/>
      <c r="I11" s="62"/>
      <c r="J11" t="s">
        <v>13</v>
      </c>
      <c r="K11" s="92">
        <v>2</v>
      </c>
      <c r="L11" s="62">
        <v>0.17609125905568124</v>
      </c>
      <c r="M11" s="62">
        <v>1.0413926851582251</v>
      </c>
      <c r="N11" s="62">
        <v>1.2041199826559248</v>
      </c>
      <c r="O11" s="62">
        <v>1.3010299956639813</v>
      </c>
    </row>
    <row r="12" spans="2:15" x14ac:dyDescent="0.25">
      <c r="B12" t="s">
        <v>13</v>
      </c>
      <c r="C12" s="92">
        <v>3</v>
      </c>
      <c r="D12" s="92">
        <v>0.5</v>
      </c>
      <c r="E12" s="92">
        <v>2</v>
      </c>
      <c r="F12" s="92">
        <v>12</v>
      </c>
      <c r="G12" s="92">
        <v>15</v>
      </c>
      <c r="H12" s="62"/>
      <c r="I12" s="62"/>
      <c r="J12" t="s">
        <v>13</v>
      </c>
      <c r="K12" s="92">
        <v>3</v>
      </c>
      <c r="L12" s="62">
        <v>0.17609125905568124</v>
      </c>
      <c r="M12" s="62">
        <v>0.47712125471966244</v>
      </c>
      <c r="N12" s="62">
        <v>1.1139433523068367</v>
      </c>
      <c r="O12" s="62">
        <v>1.2041199826559248</v>
      </c>
    </row>
  </sheetData>
  <mergeCells count="1">
    <mergeCell ref="L2:O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7"/>
  <sheetViews>
    <sheetView topLeftCell="Q1" workbookViewId="0">
      <selection activeCell="F7" sqref="F7"/>
    </sheetView>
  </sheetViews>
  <sheetFormatPr baseColWidth="10" defaultRowHeight="15" x14ac:dyDescent="0.25"/>
  <sheetData>
    <row r="2" spans="2:20" x14ac:dyDescent="0.25">
      <c r="B2" t="s">
        <v>162</v>
      </c>
      <c r="C2" t="s">
        <v>163</v>
      </c>
      <c r="D2" t="s">
        <v>164</v>
      </c>
      <c r="E2" t="s">
        <v>165</v>
      </c>
      <c r="I2" s="3" t="s">
        <v>81</v>
      </c>
      <c r="J2" s="3" t="s">
        <v>52</v>
      </c>
      <c r="K2" s="3" t="s">
        <v>77</v>
      </c>
      <c r="L2" s="3" t="s">
        <v>78</v>
      </c>
      <c r="M2" s="3" t="s">
        <v>54</v>
      </c>
      <c r="N2" s="3" t="s">
        <v>55</v>
      </c>
      <c r="O2" s="3" t="s">
        <v>79</v>
      </c>
      <c r="P2" s="3" t="s">
        <v>80</v>
      </c>
      <c r="Q2" s="3" t="s">
        <v>56</v>
      </c>
      <c r="R2" s="3" t="s">
        <v>57</v>
      </c>
      <c r="S2" s="3" t="s">
        <v>82</v>
      </c>
    </row>
    <row r="3" spans="2:20" x14ac:dyDescent="0.25">
      <c r="B3" t="s">
        <v>29</v>
      </c>
      <c r="C3" t="s">
        <v>11</v>
      </c>
      <c r="D3">
        <v>1</v>
      </c>
      <c r="E3" s="5">
        <v>3.3333333333333335</v>
      </c>
      <c r="H3" t="s">
        <v>11</v>
      </c>
      <c r="I3">
        <v>3.67</v>
      </c>
      <c r="J3">
        <v>9.07</v>
      </c>
      <c r="K3">
        <v>30.53</v>
      </c>
      <c r="L3">
        <v>36.93</v>
      </c>
      <c r="M3">
        <v>42.87</v>
      </c>
      <c r="N3">
        <v>40.53</v>
      </c>
      <c r="O3">
        <v>35.53</v>
      </c>
      <c r="P3">
        <v>35.42</v>
      </c>
      <c r="Q3">
        <v>30.11</v>
      </c>
      <c r="R3">
        <v>27.33</v>
      </c>
      <c r="S3">
        <v>24.67</v>
      </c>
    </row>
    <row r="4" spans="2:20" x14ac:dyDescent="0.25">
      <c r="B4" t="s">
        <v>29</v>
      </c>
      <c r="C4" t="s">
        <v>11</v>
      </c>
      <c r="D4">
        <v>2</v>
      </c>
      <c r="E4" s="5">
        <v>4.333333333333333</v>
      </c>
      <c r="H4" t="s">
        <v>12</v>
      </c>
      <c r="I4" s="64">
        <v>3.53</v>
      </c>
      <c r="J4" s="62">
        <v>8.1300000000000008</v>
      </c>
      <c r="K4" s="62">
        <v>30.2</v>
      </c>
      <c r="L4">
        <v>36.67</v>
      </c>
      <c r="M4">
        <v>38.6</v>
      </c>
      <c r="N4">
        <v>45</v>
      </c>
      <c r="O4">
        <v>37.67</v>
      </c>
      <c r="P4">
        <v>32.25</v>
      </c>
      <c r="Q4">
        <v>31.11</v>
      </c>
      <c r="R4">
        <v>26.83</v>
      </c>
      <c r="S4">
        <v>34</v>
      </c>
    </row>
    <row r="5" spans="2:20" x14ac:dyDescent="0.25">
      <c r="B5" t="s">
        <v>29</v>
      </c>
      <c r="C5" t="s">
        <v>11</v>
      </c>
      <c r="D5">
        <v>3</v>
      </c>
      <c r="E5" s="5">
        <v>4</v>
      </c>
      <c r="H5" t="s">
        <v>13</v>
      </c>
      <c r="I5">
        <v>3.6</v>
      </c>
      <c r="J5">
        <v>8.93</v>
      </c>
      <c r="K5">
        <v>29.07</v>
      </c>
      <c r="L5">
        <v>36.67</v>
      </c>
      <c r="M5">
        <v>43.73</v>
      </c>
      <c r="N5">
        <v>47.47</v>
      </c>
      <c r="O5">
        <v>37.67</v>
      </c>
      <c r="P5">
        <v>30.33</v>
      </c>
      <c r="Q5">
        <v>31.56</v>
      </c>
      <c r="R5">
        <v>30.67</v>
      </c>
      <c r="S5">
        <v>33.67</v>
      </c>
    </row>
    <row r="6" spans="2:20" x14ac:dyDescent="0.25">
      <c r="B6" t="s">
        <v>29</v>
      </c>
      <c r="C6" t="s">
        <v>11</v>
      </c>
      <c r="D6">
        <v>4</v>
      </c>
      <c r="E6" s="5">
        <v>3.6666666666666665</v>
      </c>
    </row>
    <row r="7" spans="2:20" x14ac:dyDescent="0.25">
      <c r="B7" t="s">
        <v>29</v>
      </c>
      <c r="C7" t="s">
        <v>11</v>
      </c>
      <c r="D7">
        <v>5</v>
      </c>
      <c r="E7" s="5">
        <v>4</v>
      </c>
    </row>
    <row r="8" spans="2:20" x14ac:dyDescent="0.25">
      <c r="B8" t="s">
        <v>29</v>
      </c>
      <c r="C8" t="s">
        <v>12</v>
      </c>
      <c r="D8">
        <v>1</v>
      </c>
      <c r="E8" s="5">
        <v>3.3333333333333335</v>
      </c>
    </row>
    <row r="9" spans="2:20" x14ac:dyDescent="0.25">
      <c r="B9" t="s">
        <v>29</v>
      </c>
      <c r="C9" t="s">
        <v>12</v>
      </c>
      <c r="D9">
        <v>2</v>
      </c>
      <c r="E9" s="5">
        <v>3</v>
      </c>
    </row>
    <row r="10" spans="2:20" x14ac:dyDescent="0.25">
      <c r="B10" t="s">
        <v>29</v>
      </c>
      <c r="C10" t="s">
        <v>12</v>
      </c>
      <c r="D10">
        <v>3</v>
      </c>
      <c r="E10" s="5">
        <v>3.3333333333333335</v>
      </c>
      <c r="L10" s="62"/>
      <c r="M10" s="62"/>
      <c r="N10" s="62"/>
      <c r="O10" s="62"/>
      <c r="P10" s="62"/>
      <c r="Q10" s="62"/>
      <c r="R10" s="62"/>
      <c r="S10" s="62"/>
      <c r="T10" s="62"/>
    </row>
    <row r="11" spans="2:20" x14ac:dyDescent="0.25">
      <c r="B11" t="s">
        <v>29</v>
      </c>
      <c r="C11" t="s">
        <v>12</v>
      </c>
      <c r="D11">
        <v>4</v>
      </c>
      <c r="E11" s="5">
        <v>4</v>
      </c>
    </row>
    <row r="12" spans="2:20" x14ac:dyDescent="0.25">
      <c r="B12" t="s">
        <v>29</v>
      </c>
      <c r="C12" t="s">
        <v>12</v>
      </c>
      <c r="D12">
        <v>5</v>
      </c>
      <c r="E12" s="5">
        <v>3.6666666666666665</v>
      </c>
      <c r="J12" s="62"/>
      <c r="K12" s="62"/>
    </row>
    <row r="13" spans="2:20" x14ac:dyDescent="0.25">
      <c r="B13" t="s">
        <v>29</v>
      </c>
      <c r="C13" t="s">
        <v>13</v>
      </c>
      <c r="D13">
        <v>1</v>
      </c>
      <c r="E13" s="5">
        <v>3.6666666666666665</v>
      </c>
    </row>
    <row r="14" spans="2:20" x14ac:dyDescent="0.25">
      <c r="B14" t="s">
        <v>29</v>
      </c>
      <c r="C14" t="s">
        <v>13</v>
      </c>
      <c r="D14">
        <v>2</v>
      </c>
      <c r="E14" s="5">
        <v>3.6666666666666665</v>
      </c>
    </row>
    <row r="15" spans="2:20" x14ac:dyDescent="0.25">
      <c r="B15" t="s">
        <v>29</v>
      </c>
      <c r="C15" t="s">
        <v>13</v>
      </c>
      <c r="D15">
        <v>3</v>
      </c>
      <c r="E15" s="5">
        <v>3.6666666666666665</v>
      </c>
    </row>
    <row r="16" spans="2:20" x14ac:dyDescent="0.25">
      <c r="B16" t="s">
        <v>29</v>
      </c>
      <c r="C16" t="s">
        <v>13</v>
      </c>
      <c r="D16">
        <v>4</v>
      </c>
      <c r="E16" s="5">
        <v>3</v>
      </c>
    </row>
    <row r="17" spans="2:5" x14ac:dyDescent="0.25">
      <c r="B17" t="s">
        <v>29</v>
      </c>
      <c r="C17" t="s">
        <v>13</v>
      </c>
      <c r="D17">
        <v>5</v>
      </c>
      <c r="E17" s="5">
        <v>4</v>
      </c>
    </row>
    <row r="18" spans="2:5" x14ac:dyDescent="0.25">
      <c r="B18" t="s">
        <v>30</v>
      </c>
      <c r="C18" t="s">
        <v>11</v>
      </c>
      <c r="D18">
        <v>1</v>
      </c>
      <c r="E18" s="5">
        <v>7</v>
      </c>
    </row>
    <row r="19" spans="2:5" x14ac:dyDescent="0.25">
      <c r="B19" t="s">
        <v>30</v>
      </c>
      <c r="C19" t="s">
        <v>11</v>
      </c>
      <c r="D19">
        <v>2</v>
      </c>
      <c r="E19" s="5">
        <v>10.666666666666666</v>
      </c>
    </row>
    <row r="20" spans="2:5" x14ac:dyDescent="0.25">
      <c r="B20" t="s">
        <v>30</v>
      </c>
      <c r="C20" t="s">
        <v>11</v>
      </c>
      <c r="D20">
        <v>3</v>
      </c>
      <c r="E20" s="5">
        <v>10.333333333333332</v>
      </c>
    </row>
    <row r="21" spans="2:5" x14ac:dyDescent="0.25">
      <c r="B21" t="s">
        <v>30</v>
      </c>
      <c r="C21" t="s">
        <v>11</v>
      </c>
      <c r="D21">
        <v>4</v>
      </c>
      <c r="E21" s="5">
        <v>11.666666666666666</v>
      </c>
    </row>
    <row r="22" spans="2:5" x14ac:dyDescent="0.25">
      <c r="B22" t="s">
        <v>30</v>
      </c>
      <c r="C22" t="s">
        <v>11</v>
      </c>
      <c r="D22">
        <v>5</v>
      </c>
      <c r="E22" s="5">
        <v>13.666666666666666</v>
      </c>
    </row>
    <row r="23" spans="2:5" x14ac:dyDescent="0.25">
      <c r="B23" t="s">
        <v>30</v>
      </c>
      <c r="C23" t="s">
        <v>12</v>
      </c>
      <c r="D23">
        <v>1</v>
      </c>
      <c r="E23" s="5">
        <v>7.3333333333333339</v>
      </c>
    </row>
    <row r="24" spans="2:5" x14ac:dyDescent="0.25">
      <c r="B24" t="s">
        <v>30</v>
      </c>
      <c r="C24" t="s">
        <v>12</v>
      </c>
      <c r="D24">
        <v>2</v>
      </c>
      <c r="E24" s="5">
        <v>6</v>
      </c>
    </row>
    <row r="25" spans="2:5" x14ac:dyDescent="0.25">
      <c r="B25" t="s">
        <v>30</v>
      </c>
      <c r="C25" t="s">
        <v>12</v>
      </c>
      <c r="D25">
        <v>3</v>
      </c>
      <c r="E25" s="5">
        <v>10.333333333333334</v>
      </c>
    </row>
    <row r="26" spans="2:5" x14ac:dyDescent="0.25">
      <c r="B26" t="s">
        <v>30</v>
      </c>
      <c r="C26" t="s">
        <v>12</v>
      </c>
      <c r="D26">
        <v>4</v>
      </c>
      <c r="E26" s="5">
        <v>10.666666666666668</v>
      </c>
    </row>
    <row r="27" spans="2:5" x14ac:dyDescent="0.25">
      <c r="B27" t="s">
        <v>30</v>
      </c>
      <c r="C27" t="s">
        <v>12</v>
      </c>
      <c r="D27">
        <v>5</v>
      </c>
      <c r="E27" s="5">
        <v>8.6666666666666661</v>
      </c>
    </row>
    <row r="28" spans="2:5" x14ac:dyDescent="0.25">
      <c r="B28" t="s">
        <v>30</v>
      </c>
      <c r="C28" t="s">
        <v>13</v>
      </c>
      <c r="D28">
        <v>1</v>
      </c>
      <c r="E28" s="5">
        <v>10</v>
      </c>
    </row>
    <row r="29" spans="2:5" x14ac:dyDescent="0.25">
      <c r="B29" t="s">
        <v>30</v>
      </c>
      <c r="C29" t="s">
        <v>13</v>
      </c>
      <c r="D29">
        <v>2</v>
      </c>
      <c r="E29" s="5">
        <v>8.6666666666666661</v>
      </c>
    </row>
    <row r="30" spans="2:5" x14ac:dyDescent="0.25">
      <c r="B30" t="s">
        <v>30</v>
      </c>
      <c r="C30" t="s">
        <v>13</v>
      </c>
      <c r="D30">
        <v>3</v>
      </c>
      <c r="E30" s="5">
        <v>9.3333333333333339</v>
      </c>
    </row>
    <row r="31" spans="2:5" x14ac:dyDescent="0.25">
      <c r="B31" t="s">
        <v>30</v>
      </c>
      <c r="C31" t="s">
        <v>13</v>
      </c>
      <c r="D31">
        <v>4</v>
      </c>
      <c r="E31" s="5">
        <v>12.333333333333334</v>
      </c>
    </row>
    <row r="32" spans="2:5" x14ac:dyDescent="0.25">
      <c r="B32" t="s">
        <v>30</v>
      </c>
      <c r="C32" t="s">
        <v>13</v>
      </c>
      <c r="D32">
        <v>5</v>
      </c>
      <c r="E32" s="5">
        <v>10.666666666666668</v>
      </c>
    </row>
    <row r="33" spans="2:5" x14ac:dyDescent="0.25">
      <c r="B33" t="s">
        <v>31</v>
      </c>
      <c r="C33" t="s">
        <v>11</v>
      </c>
      <c r="D33">
        <v>1</v>
      </c>
      <c r="E33" s="5">
        <v>30</v>
      </c>
    </row>
    <row r="34" spans="2:5" x14ac:dyDescent="0.25">
      <c r="B34" t="s">
        <v>31</v>
      </c>
      <c r="C34" t="s">
        <v>11</v>
      </c>
      <c r="D34">
        <v>2</v>
      </c>
      <c r="E34" s="5">
        <v>39.666666666666664</v>
      </c>
    </row>
    <row r="35" spans="2:5" x14ac:dyDescent="0.25">
      <c r="B35" t="s">
        <v>31</v>
      </c>
      <c r="C35" t="s">
        <v>11</v>
      </c>
      <c r="D35">
        <v>3</v>
      </c>
      <c r="E35" s="5">
        <v>37.333333333333329</v>
      </c>
    </row>
    <row r="36" spans="2:5" x14ac:dyDescent="0.25">
      <c r="B36" t="s">
        <v>31</v>
      </c>
      <c r="C36" t="s">
        <v>11</v>
      </c>
      <c r="D36">
        <v>4</v>
      </c>
      <c r="E36" s="5">
        <v>41.666666666666664</v>
      </c>
    </row>
    <row r="37" spans="2:5" x14ac:dyDescent="0.25">
      <c r="B37" t="s">
        <v>31</v>
      </c>
      <c r="C37" t="s">
        <v>11</v>
      </c>
      <c r="D37">
        <v>5</v>
      </c>
      <c r="E37" s="5">
        <v>48.666666666666664</v>
      </c>
    </row>
    <row r="38" spans="2:5" x14ac:dyDescent="0.25">
      <c r="B38" t="s">
        <v>31</v>
      </c>
      <c r="C38" t="s">
        <v>12</v>
      </c>
      <c r="D38">
        <v>1</v>
      </c>
      <c r="E38" s="5">
        <v>29.666666666666664</v>
      </c>
    </row>
    <row r="39" spans="2:5" x14ac:dyDescent="0.25">
      <c r="B39" t="s">
        <v>31</v>
      </c>
      <c r="C39" t="s">
        <v>12</v>
      </c>
      <c r="D39">
        <v>2</v>
      </c>
      <c r="E39" s="5">
        <v>28.666666666666668</v>
      </c>
    </row>
    <row r="40" spans="2:5" x14ac:dyDescent="0.25">
      <c r="B40" t="s">
        <v>31</v>
      </c>
      <c r="C40" t="s">
        <v>12</v>
      </c>
      <c r="D40">
        <v>3</v>
      </c>
      <c r="E40" s="5">
        <v>31.666666666666664</v>
      </c>
    </row>
    <row r="41" spans="2:5" x14ac:dyDescent="0.25">
      <c r="B41" t="s">
        <v>31</v>
      </c>
      <c r="C41" t="s">
        <v>12</v>
      </c>
      <c r="D41">
        <v>4</v>
      </c>
      <c r="E41" s="5">
        <v>52</v>
      </c>
    </row>
    <row r="42" spans="2:5" x14ac:dyDescent="0.25">
      <c r="B42" t="s">
        <v>31</v>
      </c>
      <c r="C42" t="s">
        <v>12</v>
      </c>
      <c r="D42">
        <v>5</v>
      </c>
      <c r="E42" s="5">
        <v>30</v>
      </c>
    </row>
    <row r="43" spans="2:5" x14ac:dyDescent="0.25">
      <c r="B43" t="s">
        <v>31</v>
      </c>
      <c r="C43" t="s">
        <v>13</v>
      </c>
      <c r="D43">
        <v>1</v>
      </c>
      <c r="E43" s="5">
        <v>34.666666666666671</v>
      </c>
    </row>
    <row r="44" spans="2:5" x14ac:dyDescent="0.25">
      <c r="B44" t="s">
        <v>31</v>
      </c>
      <c r="C44" t="s">
        <v>13</v>
      </c>
      <c r="D44">
        <v>2</v>
      </c>
      <c r="E44" s="5">
        <v>26.666666666666664</v>
      </c>
    </row>
    <row r="45" spans="2:5" x14ac:dyDescent="0.25">
      <c r="B45" t="s">
        <v>31</v>
      </c>
      <c r="C45" t="s">
        <v>13</v>
      </c>
      <c r="D45">
        <v>3</v>
      </c>
      <c r="E45" s="5">
        <v>32.666666666666671</v>
      </c>
    </row>
    <row r="46" spans="2:5" x14ac:dyDescent="0.25">
      <c r="B46" t="s">
        <v>31</v>
      </c>
      <c r="C46" t="s">
        <v>13</v>
      </c>
      <c r="D46">
        <v>4</v>
      </c>
      <c r="E46" s="5">
        <v>35</v>
      </c>
    </row>
    <row r="47" spans="2:5" x14ac:dyDescent="0.25">
      <c r="B47" t="s">
        <v>31</v>
      </c>
      <c r="C47" t="s">
        <v>13</v>
      </c>
      <c r="D47">
        <v>5</v>
      </c>
      <c r="E47" s="5">
        <v>32</v>
      </c>
    </row>
    <row r="48" spans="2:5" x14ac:dyDescent="0.25">
      <c r="B48" t="s">
        <v>32</v>
      </c>
      <c r="C48" t="s">
        <v>11</v>
      </c>
      <c r="D48">
        <v>1</v>
      </c>
      <c r="E48" s="5">
        <v>33.333333333333336</v>
      </c>
    </row>
    <row r="49" spans="2:5" x14ac:dyDescent="0.25">
      <c r="B49" t="s">
        <v>32</v>
      </c>
      <c r="C49" t="s">
        <v>11</v>
      </c>
      <c r="D49">
        <v>2</v>
      </c>
      <c r="E49" s="5">
        <v>47.333333333333329</v>
      </c>
    </row>
    <row r="50" spans="2:5" x14ac:dyDescent="0.25">
      <c r="B50" t="s">
        <v>32</v>
      </c>
      <c r="C50" t="s">
        <v>11</v>
      </c>
      <c r="D50">
        <v>3</v>
      </c>
      <c r="E50" s="5">
        <v>46.333333333333329</v>
      </c>
    </row>
    <row r="51" spans="2:5" x14ac:dyDescent="0.25">
      <c r="B51" t="s">
        <v>32</v>
      </c>
      <c r="C51" t="s">
        <v>11</v>
      </c>
      <c r="D51">
        <v>4</v>
      </c>
      <c r="E51" s="5">
        <v>59.333333333333329</v>
      </c>
    </row>
    <row r="52" spans="2:5" x14ac:dyDescent="0.25">
      <c r="B52" t="s">
        <v>32</v>
      </c>
      <c r="C52" t="s">
        <v>11</v>
      </c>
      <c r="D52">
        <v>5</v>
      </c>
      <c r="E52" s="5">
        <v>55</v>
      </c>
    </row>
    <row r="53" spans="2:5" x14ac:dyDescent="0.25">
      <c r="B53" t="s">
        <v>32</v>
      </c>
      <c r="C53" t="s">
        <v>12</v>
      </c>
      <c r="D53">
        <v>1</v>
      </c>
      <c r="E53" s="5">
        <v>34.666666666666664</v>
      </c>
    </row>
    <row r="54" spans="2:5" x14ac:dyDescent="0.25">
      <c r="B54" t="s">
        <v>32</v>
      </c>
      <c r="C54" t="s">
        <v>12</v>
      </c>
      <c r="D54">
        <v>2</v>
      </c>
      <c r="E54" s="5">
        <v>38</v>
      </c>
    </row>
    <row r="55" spans="2:5" x14ac:dyDescent="0.25">
      <c r="B55" t="s">
        <v>32</v>
      </c>
      <c r="C55" t="s">
        <v>12</v>
      </c>
      <c r="D55">
        <v>3</v>
      </c>
      <c r="E55" s="5">
        <v>40.333333333333329</v>
      </c>
    </row>
    <row r="56" spans="2:5" x14ac:dyDescent="0.25">
      <c r="B56" t="s">
        <v>32</v>
      </c>
      <c r="C56" t="s">
        <v>12</v>
      </c>
      <c r="D56">
        <v>4</v>
      </c>
      <c r="E56" s="5">
        <v>61.333333333333336</v>
      </c>
    </row>
    <row r="57" spans="2:5" x14ac:dyDescent="0.25">
      <c r="B57" t="s">
        <v>32</v>
      </c>
      <c r="C57" t="s">
        <v>12</v>
      </c>
      <c r="D57">
        <v>5</v>
      </c>
      <c r="E57" s="5">
        <v>38.666666666666664</v>
      </c>
    </row>
    <row r="58" spans="2:5" x14ac:dyDescent="0.25">
      <c r="B58" t="s">
        <v>32</v>
      </c>
      <c r="C58" t="s">
        <v>13</v>
      </c>
      <c r="D58">
        <v>1</v>
      </c>
      <c r="E58" s="5">
        <v>44.000000000000007</v>
      </c>
    </row>
    <row r="59" spans="2:5" x14ac:dyDescent="0.25">
      <c r="B59" t="s">
        <v>32</v>
      </c>
      <c r="C59" t="s">
        <v>13</v>
      </c>
      <c r="D59">
        <v>2</v>
      </c>
      <c r="E59" s="5">
        <v>33.333333333333329</v>
      </c>
    </row>
    <row r="60" spans="2:5" x14ac:dyDescent="0.25">
      <c r="B60" t="s">
        <v>32</v>
      </c>
      <c r="C60" t="s">
        <v>13</v>
      </c>
      <c r="D60">
        <v>3</v>
      </c>
      <c r="E60" s="5">
        <v>40.666666666666671</v>
      </c>
    </row>
    <row r="61" spans="2:5" x14ac:dyDescent="0.25">
      <c r="B61" t="s">
        <v>32</v>
      </c>
      <c r="C61" t="s">
        <v>13</v>
      </c>
      <c r="D61">
        <v>4</v>
      </c>
      <c r="E61" s="5">
        <v>44.333333333333336</v>
      </c>
    </row>
    <row r="62" spans="2:5" x14ac:dyDescent="0.25">
      <c r="B62" t="s">
        <v>32</v>
      </c>
      <c r="C62" t="s">
        <v>13</v>
      </c>
      <c r="D62">
        <v>5</v>
      </c>
      <c r="E62" s="5">
        <v>40.333333333333336</v>
      </c>
    </row>
    <row r="63" spans="2:5" x14ac:dyDescent="0.25">
      <c r="B63" t="s">
        <v>33</v>
      </c>
      <c r="C63" t="s">
        <v>11</v>
      </c>
      <c r="D63">
        <v>1</v>
      </c>
      <c r="E63" s="5">
        <v>38.333333333333329</v>
      </c>
    </row>
    <row r="64" spans="2:5" x14ac:dyDescent="0.25">
      <c r="B64" t="s">
        <v>33</v>
      </c>
      <c r="C64" t="s">
        <v>11</v>
      </c>
      <c r="D64">
        <v>2</v>
      </c>
      <c r="E64" s="5">
        <v>51.666666666666671</v>
      </c>
    </row>
    <row r="65" spans="2:5" x14ac:dyDescent="0.25">
      <c r="B65" t="s">
        <v>33</v>
      </c>
      <c r="C65" t="s">
        <v>11</v>
      </c>
      <c r="D65">
        <v>3</v>
      </c>
      <c r="E65" s="5">
        <v>53.666666666666664</v>
      </c>
    </row>
    <row r="66" spans="2:5" x14ac:dyDescent="0.25">
      <c r="B66" t="s">
        <v>33</v>
      </c>
      <c r="C66" t="s">
        <v>11</v>
      </c>
      <c r="D66">
        <v>4</v>
      </c>
      <c r="E66" s="5">
        <v>70.666666666666671</v>
      </c>
    </row>
    <row r="67" spans="2:5" x14ac:dyDescent="0.25">
      <c r="B67" t="s">
        <v>33</v>
      </c>
      <c r="C67" t="s">
        <v>11</v>
      </c>
      <c r="D67">
        <v>5</v>
      </c>
      <c r="E67" s="5">
        <v>61.666666666666664</v>
      </c>
    </row>
    <row r="68" spans="2:5" x14ac:dyDescent="0.25">
      <c r="B68" t="s">
        <v>33</v>
      </c>
      <c r="C68" t="s">
        <v>12</v>
      </c>
      <c r="D68">
        <v>1</v>
      </c>
      <c r="E68" s="5">
        <v>36</v>
      </c>
    </row>
    <row r="69" spans="2:5" x14ac:dyDescent="0.25">
      <c r="B69" t="s">
        <v>33</v>
      </c>
      <c r="C69" t="s">
        <v>12</v>
      </c>
      <c r="D69">
        <v>2</v>
      </c>
      <c r="E69" s="5">
        <v>41.333333333333336</v>
      </c>
    </row>
    <row r="70" spans="2:5" x14ac:dyDescent="0.25">
      <c r="B70" t="s">
        <v>33</v>
      </c>
      <c r="C70" t="s">
        <v>12</v>
      </c>
      <c r="D70">
        <v>3</v>
      </c>
      <c r="E70" s="5">
        <v>45.999999999999993</v>
      </c>
    </row>
    <row r="71" spans="2:5" x14ac:dyDescent="0.25">
      <c r="B71" t="s">
        <v>33</v>
      </c>
      <c r="C71" t="s">
        <v>12</v>
      </c>
      <c r="D71">
        <v>4</v>
      </c>
      <c r="E71" s="5">
        <v>56.666666666666664</v>
      </c>
    </row>
    <row r="72" spans="2:5" x14ac:dyDescent="0.25">
      <c r="B72" t="s">
        <v>33</v>
      </c>
      <c r="C72" t="s">
        <v>12</v>
      </c>
      <c r="D72">
        <v>5</v>
      </c>
      <c r="E72" s="5">
        <v>42.666666666666664</v>
      </c>
    </row>
    <row r="73" spans="2:5" x14ac:dyDescent="0.25">
      <c r="B73" t="s">
        <v>33</v>
      </c>
      <c r="C73" t="s">
        <v>13</v>
      </c>
      <c r="D73">
        <v>1</v>
      </c>
      <c r="E73" s="5">
        <v>49.333333333333329</v>
      </c>
    </row>
    <row r="74" spans="2:5" x14ac:dyDescent="0.25">
      <c r="B74" t="s">
        <v>33</v>
      </c>
      <c r="C74" t="s">
        <v>13</v>
      </c>
      <c r="D74">
        <v>2</v>
      </c>
      <c r="E74" s="5">
        <v>41.333333333333329</v>
      </c>
    </row>
    <row r="75" spans="2:5" x14ac:dyDescent="0.25">
      <c r="B75" t="s">
        <v>33</v>
      </c>
      <c r="C75" t="s">
        <v>13</v>
      </c>
      <c r="D75">
        <v>3</v>
      </c>
      <c r="E75" s="5">
        <v>48.666666666666664</v>
      </c>
    </row>
    <row r="76" spans="2:5" x14ac:dyDescent="0.25">
      <c r="B76" t="s">
        <v>33</v>
      </c>
      <c r="C76" t="s">
        <v>13</v>
      </c>
      <c r="D76">
        <v>4</v>
      </c>
      <c r="E76" s="5">
        <v>51.666666666666671</v>
      </c>
    </row>
    <row r="77" spans="2:5" x14ac:dyDescent="0.25">
      <c r="B77" t="s">
        <v>33</v>
      </c>
      <c r="C77" t="s">
        <v>13</v>
      </c>
      <c r="D77">
        <v>5</v>
      </c>
      <c r="E77" s="5">
        <v>47</v>
      </c>
    </row>
    <row r="78" spans="2:5" x14ac:dyDescent="0.25">
      <c r="B78" t="s">
        <v>34</v>
      </c>
      <c r="C78" t="s">
        <v>11</v>
      </c>
      <c r="D78">
        <v>1</v>
      </c>
      <c r="E78" s="5">
        <v>40.333333333333329</v>
      </c>
    </row>
    <row r="79" spans="2:5" x14ac:dyDescent="0.25">
      <c r="B79" t="s">
        <v>34</v>
      </c>
      <c r="C79" t="s">
        <v>11</v>
      </c>
      <c r="D79">
        <v>2</v>
      </c>
      <c r="E79" s="5">
        <v>52</v>
      </c>
    </row>
    <row r="80" spans="2:5" x14ac:dyDescent="0.25">
      <c r="B80" t="s">
        <v>34</v>
      </c>
      <c r="C80" t="s">
        <v>11</v>
      </c>
      <c r="D80">
        <v>3</v>
      </c>
      <c r="E80" s="5">
        <v>50.666666666666671</v>
      </c>
    </row>
    <row r="81" spans="2:5" x14ac:dyDescent="0.25">
      <c r="B81" t="s">
        <v>34</v>
      </c>
      <c r="C81" t="s">
        <v>11</v>
      </c>
      <c r="D81">
        <v>4</v>
      </c>
      <c r="E81" s="5">
        <v>70</v>
      </c>
    </row>
    <row r="82" spans="2:5" x14ac:dyDescent="0.25">
      <c r="B82" t="s">
        <v>34</v>
      </c>
      <c r="C82" t="s">
        <v>11</v>
      </c>
      <c r="D82">
        <v>5</v>
      </c>
      <c r="E82" s="5">
        <v>53.333333333333336</v>
      </c>
    </row>
    <row r="83" spans="2:5" x14ac:dyDescent="0.25">
      <c r="B83" t="s">
        <v>34</v>
      </c>
      <c r="C83" t="s">
        <v>12</v>
      </c>
      <c r="D83">
        <v>1</v>
      </c>
      <c r="E83" s="5">
        <v>33</v>
      </c>
    </row>
    <row r="84" spans="2:5" x14ac:dyDescent="0.25">
      <c r="B84" t="s">
        <v>34</v>
      </c>
      <c r="C84" t="s">
        <v>12</v>
      </c>
      <c r="D84">
        <v>2</v>
      </c>
      <c r="E84" s="5">
        <v>42.666666666666664</v>
      </c>
    </row>
    <row r="85" spans="2:5" x14ac:dyDescent="0.25">
      <c r="B85" t="s">
        <v>34</v>
      </c>
      <c r="C85" t="s">
        <v>12</v>
      </c>
      <c r="D85">
        <v>3</v>
      </c>
      <c r="E85" s="5">
        <v>57.666666666666664</v>
      </c>
    </row>
    <row r="86" spans="2:5" x14ac:dyDescent="0.25">
      <c r="B86" t="s">
        <v>34</v>
      </c>
      <c r="C86" t="s">
        <v>12</v>
      </c>
      <c r="D86">
        <v>4</v>
      </c>
      <c r="E86" s="5">
        <v>67</v>
      </c>
    </row>
    <row r="87" spans="2:5" x14ac:dyDescent="0.25">
      <c r="B87" t="s">
        <v>34</v>
      </c>
      <c r="C87" t="s">
        <v>12</v>
      </c>
      <c r="D87">
        <v>5</v>
      </c>
      <c r="E87" s="5">
        <v>49.333333333333336</v>
      </c>
    </row>
    <row r="88" spans="2:5" x14ac:dyDescent="0.25">
      <c r="B88" t="s">
        <v>34</v>
      </c>
      <c r="C88" t="s">
        <v>13</v>
      </c>
      <c r="D88">
        <v>1</v>
      </c>
      <c r="E88" s="5">
        <v>53.333333333333343</v>
      </c>
    </row>
    <row r="89" spans="2:5" x14ac:dyDescent="0.25">
      <c r="B89" t="s">
        <v>34</v>
      </c>
      <c r="C89" t="s">
        <v>13</v>
      </c>
      <c r="D89">
        <v>2</v>
      </c>
      <c r="E89" s="5">
        <v>46.000000000000007</v>
      </c>
    </row>
    <row r="90" spans="2:5" x14ac:dyDescent="0.25">
      <c r="B90" t="s">
        <v>34</v>
      </c>
      <c r="C90" t="s">
        <v>13</v>
      </c>
      <c r="D90">
        <v>3</v>
      </c>
      <c r="E90" s="5">
        <v>51.333333333333336</v>
      </c>
    </row>
    <row r="91" spans="2:5" x14ac:dyDescent="0.25">
      <c r="B91" t="s">
        <v>34</v>
      </c>
      <c r="C91" t="s">
        <v>13</v>
      </c>
      <c r="D91">
        <v>4</v>
      </c>
      <c r="E91" s="5">
        <v>58.333333333333336</v>
      </c>
    </row>
    <row r="92" spans="2:5" x14ac:dyDescent="0.25">
      <c r="B92" t="s">
        <v>34</v>
      </c>
      <c r="C92" t="s">
        <v>13</v>
      </c>
      <c r="D92">
        <v>5</v>
      </c>
      <c r="E92" s="5">
        <v>49.333333333333329</v>
      </c>
    </row>
    <row r="93" spans="2:5" x14ac:dyDescent="0.25">
      <c r="B93" t="s">
        <v>35</v>
      </c>
      <c r="C93" t="s">
        <v>11</v>
      </c>
      <c r="D93">
        <v>1</v>
      </c>
      <c r="E93" s="5">
        <v>28.666666666666668</v>
      </c>
    </row>
    <row r="94" spans="2:5" x14ac:dyDescent="0.25">
      <c r="B94" t="s">
        <v>35</v>
      </c>
      <c r="C94" t="s">
        <v>11</v>
      </c>
      <c r="D94">
        <v>2</v>
      </c>
      <c r="E94" s="5">
        <v>47.666666666666664</v>
      </c>
    </row>
    <row r="95" spans="2:5" x14ac:dyDescent="0.25">
      <c r="B95" t="s">
        <v>35</v>
      </c>
      <c r="C95" t="s">
        <v>11</v>
      </c>
      <c r="D95">
        <v>3</v>
      </c>
      <c r="E95" s="5">
        <v>44.333333333333336</v>
      </c>
    </row>
    <row r="96" spans="2:5" x14ac:dyDescent="0.25">
      <c r="B96" t="s">
        <v>35</v>
      </c>
      <c r="C96" t="s">
        <v>11</v>
      </c>
      <c r="D96">
        <v>4</v>
      </c>
      <c r="E96" s="5">
        <v>57.666666666666664</v>
      </c>
    </row>
    <row r="97" spans="2:5" x14ac:dyDescent="0.25">
      <c r="B97" t="s">
        <v>35</v>
      </c>
      <c r="C97" t="s">
        <v>11</v>
      </c>
      <c r="D97">
        <v>5</v>
      </c>
      <c r="E97" s="5">
        <v>43.666666666666671</v>
      </c>
    </row>
    <row r="98" spans="2:5" x14ac:dyDescent="0.25">
      <c r="B98" t="s">
        <v>35</v>
      </c>
      <c r="C98" t="s">
        <v>12</v>
      </c>
      <c r="D98">
        <v>1</v>
      </c>
      <c r="E98" s="5">
        <v>23.333333333333332</v>
      </c>
    </row>
    <row r="99" spans="2:5" x14ac:dyDescent="0.25">
      <c r="B99" t="s">
        <v>35</v>
      </c>
      <c r="C99" t="s">
        <v>12</v>
      </c>
      <c r="D99">
        <v>2</v>
      </c>
      <c r="E99" s="5">
        <v>33.666666666666664</v>
      </c>
    </row>
    <row r="100" spans="2:5" x14ac:dyDescent="0.25">
      <c r="B100" t="s">
        <v>35</v>
      </c>
      <c r="C100" t="s">
        <v>12</v>
      </c>
      <c r="D100">
        <v>3</v>
      </c>
      <c r="E100" s="5">
        <v>52.000000000000007</v>
      </c>
    </row>
    <row r="101" spans="2:5" x14ac:dyDescent="0.25">
      <c r="B101" t="s">
        <v>35</v>
      </c>
      <c r="C101" t="s">
        <v>12</v>
      </c>
      <c r="D101">
        <v>4</v>
      </c>
      <c r="E101" s="5">
        <v>61.333333333333329</v>
      </c>
    </row>
    <row r="102" spans="2:5" x14ac:dyDescent="0.25">
      <c r="B102" t="s">
        <v>35</v>
      </c>
      <c r="C102" t="s">
        <v>12</v>
      </c>
      <c r="D102">
        <v>5</v>
      </c>
      <c r="E102" s="5">
        <v>39.333333333333329</v>
      </c>
    </row>
    <row r="103" spans="2:5" x14ac:dyDescent="0.25">
      <c r="B103" t="s">
        <v>35</v>
      </c>
      <c r="C103" t="s">
        <v>13</v>
      </c>
      <c r="D103">
        <v>1</v>
      </c>
      <c r="E103" s="5">
        <v>49</v>
      </c>
    </row>
    <row r="104" spans="2:5" x14ac:dyDescent="0.25">
      <c r="B104" t="s">
        <v>35</v>
      </c>
      <c r="C104" t="s">
        <v>13</v>
      </c>
      <c r="D104">
        <v>2</v>
      </c>
      <c r="E104" s="5">
        <v>29.666666666666668</v>
      </c>
    </row>
    <row r="105" spans="2:5" x14ac:dyDescent="0.25">
      <c r="B105" t="s">
        <v>35</v>
      </c>
      <c r="C105" t="s">
        <v>13</v>
      </c>
      <c r="D105">
        <v>3</v>
      </c>
      <c r="E105" s="5">
        <v>38.333333333333336</v>
      </c>
    </row>
    <row r="106" spans="2:5" x14ac:dyDescent="0.25">
      <c r="B106" t="s">
        <v>35</v>
      </c>
      <c r="C106" t="s">
        <v>13</v>
      </c>
      <c r="D106">
        <v>4</v>
      </c>
      <c r="E106" s="5">
        <v>47</v>
      </c>
    </row>
    <row r="107" spans="2:5" x14ac:dyDescent="0.25">
      <c r="B107" t="s">
        <v>35</v>
      </c>
      <c r="C107" t="s">
        <v>13</v>
      </c>
      <c r="D107">
        <v>5</v>
      </c>
      <c r="E107" s="5">
        <v>33</v>
      </c>
    </row>
    <row r="108" spans="2:5" x14ac:dyDescent="0.25">
      <c r="B108" t="s">
        <v>36</v>
      </c>
      <c r="C108" t="s">
        <v>11</v>
      </c>
      <c r="D108">
        <v>1</v>
      </c>
      <c r="E108" s="5">
        <v>43.999999999999993</v>
      </c>
    </row>
    <row r="109" spans="2:5" x14ac:dyDescent="0.25">
      <c r="B109" t="s">
        <v>36</v>
      </c>
      <c r="C109" t="s">
        <v>11</v>
      </c>
      <c r="D109">
        <v>2</v>
      </c>
      <c r="E109" s="5">
        <v>38.666666666666664</v>
      </c>
    </row>
    <row r="110" spans="2:5" x14ac:dyDescent="0.25">
      <c r="B110" t="s">
        <v>36</v>
      </c>
      <c r="C110" t="s">
        <v>11</v>
      </c>
      <c r="D110">
        <v>3</v>
      </c>
      <c r="E110" s="5">
        <v>57.666666666666664</v>
      </c>
    </row>
    <row r="111" spans="2:5" x14ac:dyDescent="0.25">
      <c r="B111" t="s">
        <v>36</v>
      </c>
      <c r="C111" t="s">
        <v>11</v>
      </c>
      <c r="D111">
        <v>4</v>
      </c>
      <c r="E111" s="5">
        <v>38.666666666666671</v>
      </c>
    </row>
    <row r="112" spans="2:5" x14ac:dyDescent="0.25">
      <c r="B112" t="s">
        <v>36</v>
      </c>
      <c r="C112" t="s">
        <v>12</v>
      </c>
      <c r="D112">
        <v>1</v>
      </c>
      <c r="E112" s="5">
        <v>27</v>
      </c>
    </row>
    <row r="113" spans="2:5" x14ac:dyDescent="0.25">
      <c r="B113" t="s">
        <v>36</v>
      </c>
      <c r="C113" t="s">
        <v>12</v>
      </c>
      <c r="D113">
        <v>2</v>
      </c>
      <c r="E113" s="5">
        <v>45.333333333333329</v>
      </c>
    </row>
    <row r="114" spans="2:5" x14ac:dyDescent="0.25">
      <c r="B114" t="s">
        <v>36</v>
      </c>
      <c r="C114" t="s">
        <v>12</v>
      </c>
      <c r="D114">
        <v>3</v>
      </c>
      <c r="E114" s="5">
        <v>54.999999999999993</v>
      </c>
    </row>
    <row r="115" spans="2:5" x14ac:dyDescent="0.25">
      <c r="B115" t="s">
        <v>36</v>
      </c>
      <c r="C115" t="s">
        <v>12</v>
      </c>
      <c r="D115">
        <v>4</v>
      </c>
      <c r="E115" s="5">
        <v>37.000000000000007</v>
      </c>
    </row>
    <row r="116" spans="2:5" x14ac:dyDescent="0.25">
      <c r="B116" t="s">
        <v>36</v>
      </c>
      <c r="C116" t="s">
        <v>13</v>
      </c>
      <c r="D116">
        <v>1</v>
      </c>
      <c r="E116" s="5">
        <v>27.999999999999996</v>
      </c>
    </row>
    <row r="117" spans="2:5" x14ac:dyDescent="0.25">
      <c r="B117" t="s">
        <v>36</v>
      </c>
      <c r="C117" t="s">
        <v>13</v>
      </c>
      <c r="D117">
        <v>2</v>
      </c>
      <c r="E117" s="5">
        <v>29.333333333333332</v>
      </c>
    </row>
    <row r="118" spans="2:5" x14ac:dyDescent="0.25">
      <c r="B118" t="s">
        <v>36</v>
      </c>
      <c r="C118" t="s">
        <v>13</v>
      </c>
      <c r="D118">
        <v>3</v>
      </c>
      <c r="E118" s="5">
        <v>39.000000000000007</v>
      </c>
    </row>
    <row r="119" spans="2:5" x14ac:dyDescent="0.25">
      <c r="B119" t="s">
        <v>36</v>
      </c>
      <c r="C119" t="s">
        <v>13</v>
      </c>
      <c r="D119">
        <v>4</v>
      </c>
      <c r="E119" s="5">
        <v>28.999999999999996</v>
      </c>
    </row>
    <row r="120" spans="2:5" x14ac:dyDescent="0.25">
      <c r="B120" t="s">
        <v>37</v>
      </c>
      <c r="C120" t="s">
        <v>11</v>
      </c>
      <c r="D120">
        <v>1</v>
      </c>
      <c r="E120" s="5">
        <v>31.666666666666668</v>
      </c>
    </row>
    <row r="121" spans="2:5" x14ac:dyDescent="0.25">
      <c r="B121" t="s">
        <v>37</v>
      </c>
      <c r="C121" t="s">
        <v>11</v>
      </c>
      <c r="D121">
        <v>2</v>
      </c>
      <c r="E121" s="5">
        <v>58</v>
      </c>
    </row>
    <row r="122" spans="2:5" x14ac:dyDescent="0.25">
      <c r="B122" t="s">
        <v>37</v>
      </c>
      <c r="C122" t="s">
        <v>11</v>
      </c>
      <c r="D122">
        <v>3</v>
      </c>
      <c r="E122" s="5">
        <v>39.666666666666664</v>
      </c>
    </row>
    <row r="123" spans="2:5" x14ac:dyDescent="0.25">
      <c r="B123" t="s">
        <v>37</v>
      </c>
      <c r="C123" t="s">
        <v>12</v>
      </c>
      <c r="D123">
        <v>1</v>
      </c>
      <c r="E123" s="5">
        <v>36</v>
      </c>
    </row>
    <row r="124" spans="2:5" x14ac:dyDescent="0.25">
      <c r="B124" t="s">
        <v>37</v>
      </c>
      <c r="C124" t="s">
        <v>12</v>
      </c>
      <c r="D124">
        <v>2</v>
      </c>
      <c r="E124" s="5">
        <v>54.666666666666671</v>
      </c>
    </row>
    <row r="125" spans="2:5" x14ac:dyDescent="0.25">
      <c r="B125" t="s">
        <v>37</v>
      </c>
      <c r="C125" t="s">
        <v>12</v>
      </c>
      <c r="D125">
        <v>3</v>
      </c>
      <c r="E125" s="5">
        <v>36</v>
      </c>
    </row>
    <row r="126" spans="2:5" x14ac:dyDescent="0.25">
      <c r="B126" t="s">
        <v>37</v>
      </c>
      <c r="C126" t="s">
        <v>13</v>
      </c>
      <c r="D126">
        <v>1</v>
      </c>
      <c r="E126" s="5">
        <v>34.666666666666664</v>
      </c>
    </row>
    <row r="127" spans="2:5" x14ac:dyDescent="0.25">
      <c r="B127" t="s">
        <v>37</v>
      </c>
      <c r="C127" t="s">
        <v>13</v>
      </c>
      <c r="D127">
        <v>2</v>
      </c>
      <c r="E127" s="5">
        <v>40.666666666666664</v>
      </c>
    </row>
    <row r="128" spans="2:5" x14ac:dyDescent="0.25">
      <c r="B128" t="s">
        <v>37</v>
      </c>
      <c r="C128" t="s">
        <v>13</v>
      </c>
      <c r="D128">
        <v>3</v>
      </c>
      <c r="E128" s="5">
        <v>35</v>
      </c>
    </row>
    <row r="129" spans="2:5" x14ac:dyDescent="0.25">
      <c r="B129" t="s">
        <v>58</v>
      </c>
      <c r="C129" t="s">
        <v>11</v>
      </c>
      <c r="D129">
        <v>1</v>
      </c>
      <c r="E129" s="5">
        <v>43</v>
      </c>
    </row>
    <row r="130" spans="2:5" x14ac:dyDescent="0.25">
      <c r="B130" t="s">
        <v>58</v>
      </c>
      <c r="C130" t="s">
        <v>11</v>
      </c>
      <c r="D130">
        <v>2</v>
      </c>
      <c r="E130" s="5">
        <v>36.666666666666664</v>
      </c>
    </row>
    <row r="131" spans="2:5" x14ac:dyDescent="0.25">
      <c r="B131" t="s">
        <v>58</v>
      </c>
      <c r="C131" t="s">
        <v>12</v>
      </c>
      <c r="D131">
        <v>1</v>
      </c>
      <c r="E131" s="5">
        <v>36.333333333333329</v>
      </c>
    </row>
    <row r="132" spans="2:5" x14ac:dyDescent="0.25">
      <c r="B132" t="s">
        <v>58</v>
      </c>
      <c r="C132" t="s">
        <v>12</v>
      </c>
      <c r="D132">
        <v>2</v>
      </c>
      <c r="E132" s="5">
        <v>37.333333333333329</v>
      </c>
    </row>
    <row r="133" spans="2:5" x14ac:dyDescent="0.25">
      <c r="B133" t="s">
        <v>58</v>
      </c>
      <c r="C133" t="s">
        <v>13</v>
      </c>
      <c r="D133">
        <v>1</v>
      </c>
      <c r="E133" s="5">
        <v>33.666666666666664</v>
      </c>
    </row>
    <row r="134" spans="2:5" x14ac:dyDescent="0.25">
      <c r="B134" t="s">
        <v>58</v>
      </c>
      <c r="C134" t="s">
        <v>13</v>
      </c>
      <c r="D134">
        <v>2</v>
      </c>
      <c r="E134" s="5">
        <v>29.999999999999996</v>
      </c>
    </row>
    <row r="135" spans="2:5" x14ac:dyDescent="0.25">
      <c r="B135" t="s">
        <v>38</v>
      </c>
      <c r="C135" t="s">
        <v>11</v>
      </c>
      <c r="D135">
        <v>1</v>
      </c>
      <c r="E135" s="5">
        <v>34.666666666666671</v>
      </c>
    </row>
    <row r="136" spans="2:5" x14ac:dyDescent="0.25">
      <c r="B136" t="s">
        <v>38</v>
      </c>
      <c r="C136" t="s">
        <v>12</v>
      </c>
      <c r="D136">
        <v>1</v>
      </c>
      <c r="E136" s="5">
        <v>40</v>
      </c>
    </row>
    <row r="137" spans="2:5" x14ac:dyDescent="0.25">
      <c r="B137" t="s">
        <v>38</v>
      </c>
      <c r="C137" t="s">
        <v>13</v>
      </c>
      <c r="D137">
        <v>1</v>
      </c>
      <c r="E137" s="5">
        <v>39.666666666666664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L20" sqref="L20"/>
    </sheetView>
  </sheetViews>
  <sheetFormatPr baseColWidth="10" defaultRowHeight="15" x14ac:dyDescent="0.25"/>
  <cols>
    <col min="1" max="1" width="11.42578125" customWidth="1"/>
  </cols>
  <sheetData>
    <row r="1" spans="1:13" x14ac:dyDescent="0.25">
      <c r="A1" t="s">
        <v>11</v>
      </c>
      <c r="C1" s="29" t="s">
        <v>81</v>
      </c>
      <c r="D1" s="29" t="s">
        <v>52</v>
      </c>
      <c r="E1" s="29" t="s">
        <v>77</v>
      </c>
      <c r="F1" s="29" t="s">
        <v>78</v>
      </c>
      <c r="G1" s="29" t="s">
        <v>54</v>
      </c>
      <c r="H1" s="29" t="s">
        <v>55</v>
      </c>
      <c r="I1" s="29" t="s">
        <v>79</v>
      </c>
      <c r="J1" s="29" t="s">
        <v>80</v>
      </c>
      <c r="K1" s="29" t="s">
        <v>56</v>
      </c>
      <c r="L1" s="29" t="s">
        <v>57</v>
      </c>
      <c r="M1" s="29" t="s">
        <v>82</v>
      </c>
    </row>
    <row r="2" spans="1:13" x14ac:dyDescent="0.25">
      <c r="B2" t="s">
        <v>83</v>
      </c>
      <c r="C2" s="5">
        <v>3.666666666666667</v>
      </c>
      <c r="D2" s="5">
        <v>3.8</v>
      </c>
      <c r="E2" s="5">
        <v>3.8</v>
      </c>
      <c r="F2" s="5">
        <v>3.8</v>
      </c>
      <c r="G2" s="5">
        <v>3.6666666666666665</v>
      </c>
      <c r="H2" s="5">
        <v>2.8</v>
      </c>
      <c r="I2" s="5">
        <v>1.6666666666666665</v>
      </c>
      <c r="J2" s="5">
        <v>0.83333333333333337</v>
      </c>
      <c r="K2" s="5">
        <v>0.22222222222222221</v>
      </c>
      <c r="L2" s="5">
        <v>0.33333333333333331</v>
      </c>
      <c r="M2" s="5">
        <v>0</v>
      </c>
    </row>
    <row r="3" spans="1:13" x14ac:dyDescent="0.25">
      <c r="B3" t="s">
        <v>52</v>
      </c>
      <c r="D3" s="5">
        <v>5.1333333333333337</v>
      </c>
      <c r="E3" s="5">
        <v>5.1333333333333337</v>
      </c>
      <c r="F3" s="5">
        <v>5.1333333333333337</v>
      </c>
      <c r="G3" s="5">
        <v>4.7333333333333334</v>
      </c>
      <c r="H3" s="5">
        <v>3.7333333333333334</v>
      </c>
      <c r="I3" s="5">
        <v>3.0666666666666673</v>
      </c>
      <c r="J3" s="5">
        <v>2.1666666666666665</v>
      </c>
      <c r="K3" s="5">
        <v>1.2222222222222221</v>
      </c>
      <c r="L3" s="5">
        <v>0.66666666666666663</v>
      </c>
      <c r="M3" s="5">
        <v>0.66666666666666663</v>
      </c>
    </row>
    <row r="4" spans="1:13" x14ac:dyDescent="0.25">
      <c r="B4" t="s">
        <v>77</v>
      </c>
      <c r="E4" s="5">
        <v>21.6</v>
      </c>
      <c r="F4" s="5">
        <v>21.6</v>
      </c>
      <c r="G4" s="5">
        <v>19.733333333333331</v>
      </c>
      <c r="H4" s="5">
        <v>13.4</v>
      </c>
      <c r="I4" s="5">
        <v>10.333333333333334</v>
      </c>
      <c r="J4" s="5">
        <v>7.5833333333333321</v>
      </c>
      <c r="K4" s="5">
        <v>5</v>
      </c>
      <c r="L4" s="5">
        <v>2.333333333333333</v>
      </c>
      <c r="M4" s="5">
        <v>2.6666666666666665</v>
      </c>
    </row>
    <row r="5" spans="1:13" x14ac:dyDescent="0.25">
      <c r="B5" t="s">
        <v>78</v>
      </c>
      <c r="F5" s="5">
        <v>6.3999999999999995</v>
      </c>
      <c r="G5" s="5">
        <v>6.1333333333333346</v>
      </c>
      <c r="H5" s="5">
        <v>4.4666666666666668</v>
      </c>
      <c r="I5" s="5">
        <v>2.9999999999999996</v>
      </c>
      <c r="J5" s="5">
        <v>2.5833333333333335</v>
      </c>
      <c r="K5" s="5">
        <v>2.1111111111111112</v>
      </c>
      <c r="L5" s="5">
        <v>1.5</v>
      </c>
      <c r="M5" s="5">
        <v>1</v>
      </c>
    </row>
    <row r="6" spans="1:13" x14ac:dyDescent="0.25">
      <c r="B6" t="s">
        <v>54</v>
      </c>
      <c r="G6" s="5">
        <v>8.6</v>
      </c>
      <c r="H6" s="5">
        <v>7.5999999999999988</v>
      </c>
      <c r="I6" s="5">
        <v>5.7333333333333325</v>
      </c>
      <c r="J6" s="5">
        <v>4.6666666666666661</v>
      </c>
      <c r="K6" s="5">
        <v>4.2222222222222223</v>
      </c>
      <c r="L6" s="5">
        <v>3.5</v>
      </c>
      <c r="M6" s="5">
        <v>3.3333333333333335</v>
      </c>
    </row>
    <row r="7" spans="1:13" x14ac:dyDescent="0.25">
      <c r="B7" t="s">
        <v>55</v>
      </c>
      <c r="H7" s="5">
        <v>4.9999999999999991</v>
      </c>
      <c r="I7" s="5">
        <v>3.4666666666666672</v>
      </c>
      <c r="J7" s="5">
        <v>3.4166666666666665</v>
      </c>
      <c r="K7" s="5">
        <v>2.6666666666666665</v>
      </c>
      <c r="L7" s="5">
        <v>2.666666666666667</v>
      </c>
      <c r="M7" s="5">
        <v>1.3333333333333333</v>
      </c>
    </row>
    <row r="8" spans="1:13" x14ac:dyDescent="0.25">
      <c r="B8" t="s">
        <v>79</v>
      </c>
      <c r="I8" s="5">
        <v>2.5333333333333332</v>
      </c>
      <c r="J8" s="5">
        <v>2.5</v>
      </c>
      <c r="K8" s="5">
        <v>1.8888888888888891</v>
      </c>
      <c r="L8" s="5">
        <v>1.5</v>
      </c>
      <c r="M8" s="5">
        <v>0.66666666666666663</v>
      </c>
    </row>
    <row r="9" spans="1:13" x14ac:dyDescent="0.25">
      <c r="B9" t="s">
        <v>84</v>
      </c>
      <c r="J9" s="5">
        <v>3.9166666666666665</v>
      </c>
      <c r="K9" s="5">
        <v>3.6666666666666665</v>
      </c>
      <c r="L9" s="5">
        <v>3</v>
      </c>
      <c r="M9" s="5">
        <v>2</v>
      </c>
    </row>
    <row r="10" spans="1:13" x14ac:dyDescent="0.25">
      <c r="B10" t="s">
        <v>56</v>
      </c>
      <c r="K10" s="5">
        <v>1.6666666666666667</v>
      </c>
      <c r="L10" s="5">
        <v>1.6666666666666665</v>
      </c>
      <c r="M10" s="5">
        <v>1.3333333333333333</v>
      </c>
    </row>
    <row r="11" spans="1:13" x14ac:dyDescent="0.25">
      <c r="B11" t="s">
        <v>57</v>
      </c>
      <c r="L11" s="5">
        <v>2.5</v>
      </c>
      <c r="M11" s="5">
        <v>1.3333333333333333</v>
      </c>
    </row>
    <row r="12" spans="1:13" x14ac:dyDescent="0.25">
      <c r="B12" t="s">
        <v>82</v>
      </c>
      <c r="M12" s="5">
        <v>10.333333333333334</v>
      </c>
    </row>
    <row r="22" spans="1:13" ht="15.75" x14ac:dyDescent="0.25">
      <c r="L22" s="87"/>
    </row>
    <row r="25" spans="1:13" x14ac:dyDescent="0.25">
      <c r="A25" t="s">
        <v>12</v>
      </c>
      <c r="C25" s="29" t="s">
        <v>81</v>
      </c>
      <c r="D25" s="29" t="s">
        <v>52</v>
      </c>
      <c r="E25" s="29" t="s">
        <v>77</v>
      </c>
      <c r="F25" s="29" t="s">
        <v>78</v>
      </c>
      <c r="G25" s="29" t="s">
        <v>54</v>
      </c>
      <c r="H25" s="29" t="s">
        <v>55</v>
      </c>
      <c r="I25" s="29" t="s">
        <v>79</v>
      </c>
      <c r="J25" s="29" t="s">
        <v>80</v>
      </c>
      <c r="K25" s="29" t="s">
        <v>56</v>
      </c>
      <c r="L25" s="29" t="s">
        <v>57</v>
      </c>
      <c r="M25" s="29" t="s">
        <v>82</v>
      </c>
    </row>
    <row r="26" spans="1:13" x14ac:dyDescent="0.25">
      <c r="B26" t="s">
        <v>29</v>
      </c>
      <c r="C26" s="5">
        <v>3.4666666666666672</v>
      </c>
      <c r="D26" s="5">
        <v>3.4666666666666672</v>
      </c>
      <c r="E26" s="5">
        <v>3.4666666666666672</v>
      </c>
      <c r="F26" s="5">
        <v>3.3333333333333335</v>
      </c>
      <c r="G26" s="5">
        <v>3.2666666666666671</v>
      </c>
      <c r="H26" s="5">
        <v>3.0666666666666669</v>
      </c>
      <c r="I26" s="5">
        <v>2.7333333333333334</v>
      </c>
      <c r="J26" s="5">
        <v>1.0833333333333333</v>
      </c>
      <c r="K26" s="5">
        <v>0.44444444444444442</v>
      </c>
      <c r="L26" s="5">
        <v>0.33333333333333331</v>
      </c>
      <c r="M26" s="5">
        <v>0</v>
      </c>
    </row>
    <row r="27" spans="1:13" x14ac:dyDescent="0.25">
      <c r="B27" t="s">
        <v>30</v>
      </c>
      <c r="D27" s="5">
        <v>4.0666666666666664</v>
      </c>
      <c r="E27" s="5">
        <v>4.0666666666666664</v>
      </c>
      <c r="F27" s="5">
        <v>3.9333333333333336</v>
      </c>
      <c r="G27" s="5">
        <v>3.666666666666667</v>
      </c>
      <c r="H27" s="5">
        <v>3.5333333333333337</v>
      </c>
      <c r="I27" s="5">
        <v>3.2</v>
      </c>
      <c r="J27" s="5">
        <v>2.416666666666667</v>
      </c>
      <c r="K27" s="5">
        <v>1.7777777777777779</v>
      </c>
      <c r="L27" s="5">
        <v>1.1666666666666665</v>
      </c>
      <c r="M27" s="5">
        <v>1</v>
      </c>
    </row>
    <row r="28" spans="1:13" x14ac:dyDescent="0.25">
      <c r="B28" t="s">
        <v>73</v>
      </c>
      <c r="E28" s="5">
        <v>22.666666666666664</v>
      </c>
      <c r="F28" s="5">
        <v>22.666666666666664</v>
      </c>
      <c r="G28" s="5">
        <v>17</v>
      </c>
      <c r="H28" s="5">
        <v>14.266666666666666</v>
      </c>
      <c r="I28" s="5">
        <v>11.400000000000002</v>
      </c>
      <c r="J28" s="5">
        <v>8</v>
      </c>
      <c r="K28" s="5">
        <v>6.666666666666667</v>
      </c>
      <c r="L28" s="5">
        <v>3.833333333333333</v>
      </c>
      <c r="M28" s="5">
        <v>2.7</v>
      </c>
    </row>
    <row r="29" spans="1:13" x14ac:dyDescent="0.25">
      <c r="B29" t="s">
        <v>32</v>
      </c>
      <c r="F29" s="5">
        <v>6.7333333333333343</v>
      </c>
      <c r="G29" s="5">
        <v>6.2</v>
      </c>
      <c r="H29" s="5">
        <v>5.333333333333333</v>
      </c>
      <c r="I29" s="5">
        <v>3.9333333333333336</v>
      </c>
      <c r="J29" s="5">
        <v>3.083333333333333</v>
      </c>
      <c r="K29" s="5">
        <v>2.4444444444444446</v>
      </c>
      <c r="L29" s="5">
        <v>0.5</v>
      </c>
      <c r="M29" s="5">
        <v>0.33333333333333331</v>
      </c>
    </row>
    <row r="30" spans="1:13" x14ac:dyDescent="0.25">
      <c r="B30" t="s">
        <v>33</v>
      </c>
      <c r="G30" s="5">
        <v>7.6</v>
      </c>
      <c r="H30" s="5">
        <v>6.7333333333333325</v>
      </c>
      <c r="I30" s="5">
        <v>4.2</v>
      </c>
      <c r="J30" s="5">
        <v>3.0833333333333335</v>
      </c>
      <c r="K30" s="5">
        <v>2.8888888888888893</v>
      </c>
      <c r="L30" s="5">
        <v>2.3333333333333335</v>
      </c>
      <c r="M30" s="5">
        <v>2.2999999999999998</v>
      </c>
    </row>
    <row r="31" spans="1:13" x14ac:dyDescent="0.25">
      <c r="B31" t="s">
        <v>34</v>
      </c>
      <c r="H31" s="5">
        <v>10.133333333333333</v>
      </c>
      <c r="I31" s="5">
        <v>5.3999999999999995</v>
      </c>
      <c r="J31" s="5">
        <v>5.166666666666667</v>
      </c>
      <c r="K31" s="5">
        <v>4.4444444444444446</v>
      </c>
      <c r="L31" s="5">
        <v>3.333333333333333</v>
      </c>
      <c r="M31" s="5">
        <v>3</v>
      </c>
    </row>
    <row r="32" spans="1:13" x14ac:dyDescent="0.25">
      <c r="B32" t="s">
        <v>74</v>
      </c>
      <c r="I32" s="5">
        <v>2.8666666666666663</v>
      </c>
      <c r="J32" s="5">
        <v>2.1666666666666665</v>
      </c>
      <c r="K32" s="5">
        <v>2.1111111111111112</v>
      </c>
      <c r="L32" s="5">
        <v>1.8333333333333335</v>
      </c>
      <c r="M32" s="5">
        <v>1.8</v>
      </c>
    </row>
    <row r="33" spans="2:13" x14ac:dyDescent="0.25">
      <c r="B33" t="s">
        <v>75</v>
      </c>
      <c r="J33" s="5">
        <v>2.5</v>
      </c>
      <c r="K33" s="5">
        <v>1.7777777777777777</v>
      </c>
      <c r="L33" s="5">
        <v>1</v>
      </c>
      <c r="M33" s="5">
        <v>1</v>
      </c>
    </row>
    <row r="34" spans="2:13" x14ac:dyDescent="0.25">
      <c r="B34" t="s">
        <v>37</v>
      </c>
      <c r="K34" s="5">
        <v>2.5555555555555558</v>
      </c>
      <c r="L34" s="5">
        <v>2.5</v>
      </c>
      <c r="M34" s="5">
        <v>2.5</v>
      </c>
    </row>
    <row r="35" spans="2:13" x14ac:dyDescent="0.25">
      <c r="B35" t="s">
        <v>58</v>
      </c>
      <c r="L35" s="5">
        <v>4</v>
      </c>
      <c r="M35" s="5">
        <v>4</v>
      </c>
    </row>
    <row r="36" spans="2:13" x14ac:dyDescent="0.25">
      <c r="B36" t="s">
        <v>76</v>
      </c>
      <c r="M36" s="5">
        <v>10.666666666666666</v>
      </c>
    </row>
    <row r="52" spans="1:12" x14ac:dyDescent="0.25">
      <c r="B52" s="29" t="s">
        <v>81</v>
      </c>
      <c r="C52" s="29" t="s">
        <v>52</v>
      </c>
      <c r="D52" s="29" t="s">
        <v>77</v>
      </c>
      <c r="E52" s="29" t="s">
        <v>78</v>
      </c>
      <c r="F52" s="29" t="s">
        <v>54</v>
      </c>
      <c r="G52" s="29" t="s">
        <v>55</v>
      </c>
      <c r="H52" s="29" t="s">
        <v>79</v>
      </c>
      <c r="I52" s="29" t="s">
        <v>80</v>
      </c>
      <c r="J52" s="29" t="s">
        <v>56</v>
      </c>
      <c r="K52" s="29" t="s">
        <v>57</v>
      </c>
      <c r="L52" s="29" t="s">
        <v>82</v>
      </c>
    </row>
    <row r="53" spans="1:12" x14ac:dyDescent="0.25">
      <c r="A53" t="s">
        <v>29</v>
      </c>
      <c r="B53" s="5">
        <v>3.6</v>
      </c>
      <c r="C53" s="5">
        <v>3.6</v>
      </c>
      <c r="D53" s="5">
        <v>3.6</v>
      </c>
      <c r="E53" s="5">
        <v>3.6</v>
      </c>
      <c r="F53" s="5">
        <v>3.4666666666666663</v>
      </c>
      <c r="G53" s="5">
        <v>3</v>
      </c>
      <c r="H53" s="5">
        <v>2.2000000000000002</v>
      </c>
      <c r="I53" s="5">
        <v>0.75</v>
      </c>
      <c r="J53" s="5">
        <v>0.33333333333333331</v>
      </c>
      <c r="K53" s="5">
        <v>0.5</v>
      </c>
      <c r="L53" s="5">
        <v>0</v>
      </c>
    </row>
    <row r="54" spans="1:12" x14ac:dyDescent="0.25">
      <c r="A54" t="s">
        <v>30</v>
      </c>
      <c r="C54" s="5">
        <v>5.3333333333333339</v>
      </c>
      <c r="D54" s="5">
        <v>5.3333333333333339</v>
      </c>
      <c r="E54" s="5">
        <v>5.3333333333333339</v>
      </c>
      <c r="F54" s="5">
        <v>5.0666666666666673</v>
      </c>
      <c r="G54" s="5">
        <v>4.6666666666666661</v>
      </c>
      <c r="H54" s="5">
        <v>3.4</v>
      </c>
      <c r="I54" s="5">
        <v>2.75</v>
      </c>
      <c r="J54" s="5">
        <v>2.1111111111111112</v>
      </c>
      <c r="K54" s="5">
        <v>1.3333333333333335</v>
      </c>
      <c r="L54" s="5">
        <v>1</v>
      </c>
    </row>
    <row r="55" spans="1:12" x14ac:dyDescent="0.25">
      <c r="A55" t="s">
        <v>31</v>
      </c>
      <c r="D55" s="5">
        <v>20.133333333333333</v>
      </c>
      <c r="E55" s="5">
        <v>20.133333333333333</v>
      </c>
      <c r="F55" s="5">
        <v>19.600000000000001</v>
      </c>
      <c r="G55" s="5">
        <v>16.933333333333334</v>
      </c>
      <c r="H55" s="5">
        <v>11.2</v>
      </c>
      <c r="I55" s="5">
        <v>9.25</v>
      </c>
      <c r="J55" s="5">
        <v>7.1111111111111107</v>
      </c>
      <c r="K55" s="5">
        <v>5.6666666666666661</v>
      </c>
      <c r="L55" s="5">
        <v>4</v>
      </c>
    </row>
    <row r="56" spans="1:12" x14ac:dyDescent="0.25">
      <c r="A56" t="s">
        <v>32</v>
      </c>
      <c r="D56" s="5"/>
      <c r="E56" s="5">
        <v>7.6</v>
      </c>
      <c r="F56" s="5">
        <v>7.4666666666666659</v>
      </c>
      <c r="G56" s="5">
        <v>6.1999999999999993</v>
      </c>
      <c r="H56" s="5">
        <v>3.8666666666666671</v>
      </c>
      <c r="I56" s="5">
        <v>2.25</v>
      </c>
      <c r="J56" s="5">
        <v>2</v>
      </c>
      <c r="K56" s="5">
        <v>1.1666666666666667</v>
      </c>
      <c r="L56" s="5">
        <v>0.66666666666666663</v>
      </c>
    </row>
    <row r="57" spans="1:12" x14ac:dyDescent="0.25">
      <c r="A57" t="s">
        <v>33</v>
      </c>
      <c r="E57" s="5"/>
      <c r="F57" s="5">
        <v>7.8666666666666671</v>
      </c>
      <c r="G57" s="5">
        <v>7.4</v>
      </c>
      <c r="H57" s="5">
        <v>5.1333333333333337</v>
      </c>
      <c r="I57" s="5">
        <v>2.9166666666666665</v>
      </c>
      <c r="J57" s="5">
        <v>2.3333333333333335</v>
      </c>
      <c r="K57" s="5">
        <v>1.1666666666666667</v>
      </c>
      <c r="L57" s="5">
        <v>0.66666666666666663</v>
      </c>
    </row>
    <row r="58" spans="1:12" x14ac:dyDescent="0.25">
      <c r="A58" t="s">
        <v>34</v>
      </c>
      <c r="F58" s="5"/>
      <c r="G58" s="5">
        <v>7.8</v>
      </c>
      <c r="H58" s="5">
        <v>4</v>
      </c>
      <c r="I58" s="5">
        <v>2.916666666666667</v>
      </c>
      <c r="J58" s="5">
        <v>2.4444444444444446</v>
      </c>
      <c r="K58" s="5">
        <v>2.5</v>
      </c>
      <c r="L58" s="5">
        <v>1</v>
      </c>
    </row>
    <row r="59" spans="1:12" x14ac:dyDescent="0.25">
      <c r="A59" t="s">
        <v>35</v>
      </c>
      <c r="G59" s="5"/>
      <c r="H59" s="5">
        <v>2.5333333333333328</v>
      </c>
      <c r="I59" s="5">
        <v>1.5</v>
      </c>
      <c r="J59" s="5">
        <v>1</v>
      </c>
      <c r="K59" s="5">
        <v>0.83333333333333326</v>
      </c>
      <c r="L59" s="5">
        <v>0.8</v>
      </c>
    </row>
    <row r="60" spans="1:12" x14ac:dyDescent="0.25">
      <c r="A60" t="s">
        <v>36</v>
      </c>
      <c r="H60" s="5"/>
      <c r="I60" s="5">
        <v>2.1666666666666665</v>
      </c>
      <c r="J60" s="5">
        <v>2</v>
      </c>
      <c r="K60" s="5">
        <v>2.3333333333333335</v>
      </c>
      <c r="L60" s="5">
        <v>2.3333333333333335</v>
      </c>
    </row>
    <row r="61" spans="1:12" x14ac:dyDescent="0.25">
      <c r="A61" t="s">
        <v>37</v>
      </c>
      <c r="J61" s="5">
        <v>6.7777777777777777</v>
      </c>
      <c r="K61" s="5">
        <v>6.833333333333333</v>
      </c>
      <c r="L61" s="5">
        <v>6.8</v>
      </c>
    </row>
    <row r="62" spans="1:12" x14ac:dyDescent="0.25">
      <c r="A62" t="s">
        <v>58</v>
      </c>
      <c r="K62" s="5">
        <v>3</v>
      </c>
      <c r="L62" s="5">
        <v>1.3333333333333333</v>
      </c>
    </row>
    <row r="63" spans="1:12" x14ac:dyDescent="0.25">
      <c r="A63" t="s">
        <v>38</v>
      </c>
      <c r="L63" s="5">
        <v>14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workbookViewId="0">
      <selection activeCell="A8" sqref="A8"/>
    </sheetView>
  </sheetViews>
  <sheetFormatPr baseColWidth="10" defaultRowHeight="15" x14ac:dyDescent="0.25"/>
  <sheetData>
    <row r="1" spans="2:15" x14ac:dyDescent="0.25">
      <c r="B1" t="s">
        <v>92</v>
      </c>
      <c r="E1">
        <v>30</v>
      </c>
      <c r="F1">
        <v>40</v>
      </c>
      <c r="G1">
        <v>21</v>
      </c>
      <c r="H1">
        <v>30</v>
      </c>
      <c r="I1">
        <v>29</v>
      </c>
      <c r="J1">
        <v>34</v>
      </c>
      <c r="K1">
        <v>33</v>
      </c>
      <c r="L1">
        <v>31</v>
      </c>
      <c r="M1">
        <v>26</v>
      </c>
      <c r="N1">
        <v>28</v>
      </c>
    </row>
    <row r="2" spans="2:15" x14ac:dyDescent="0.25">
      <c r="D2" s="92" t="s">
        <v>0</v>
      </c>
      <c r="E2" s="92" t="s">
        <v>1</v>
      </c>
      <c r="F2" s="92" t="s">
        <v>2</v>
      </c>
      <c r="G2" s="92" t="s">
        <v>3</v>
      </c>
      <c r="H2" s="92" t="s">
        <v>5</v>
      </c>
      <c r="I2" s="92" t="s">
        <v>6</v>
      </c>
      <c r="J2" s="92" t="s">
        <v>7</v>
      </c>
      <c r="K2" s="92" t="s">
        <v>8</v>
      </c>
      <c r="L2" s="94">
        <v>42054</v>
      </c>
      <c r="M2" s="94">
        <v>42080</v>
      </c>
      <c r="N2" s="95">
        <v>42108</v>
      </c>
    </row>
    <row r="3" spans="2:15" x14ac:dyDescent="0.25">
      <c r="B3" t="s">
        <v>93</v>
      </c>
      <c r="C3" s="25" t="s">
        <v>101</v>
      </c>
      <c r="D3" s="92">
        <v>4</v>
      </c>
      <c r="E3" s="92">
        <v>4</v>
      </c>
      <c r="F3" s="92">
        <v>4</v>
      </c>
      <c r="G3" s="92">
        <v>4</v>
      </c>
      <c r="H3" s="92">
        <v>4</v>
      </c>
      <c r="I3" s="92">
        <v>2</v>
      </c>
      <c r="J3" s="92">
        <v>0</v>
      </c>
      <c r="K3" s="92">
        <v>0</v>
      </c>
      <c r="L3" s="92">
        <v>0</v>
      </c>
      <c r="M3" s="92">
        <v>0</v>
      </c>
      <c r="N3" s="92">
        <v>0</v>
      </c>
      <c r="O3" s="40" t="s">
        <v>85</v>
      </c>
    </row>
    <row r="4" spans="2:15" x14ac:dyDescent="0.25">
      <c r="C4" s="25" t="s">
        <v>102</v>
      </c>
      <c r="D4" s="92"/>
      <c r="E4" s="92">
        <v>12</v>
      </c>
      <c r="F4" s="92">
        <v>12</v>
      </c>
      <c r="G4" s="92">
        <v>12</v>
      </c>
      <c r="H4" s="92">
        <v>12</v>
      </c>
      <c r="I4" s="92">
        <v>10</v>
      </c>
      <c r="J4" s="92">
        <v>8</v>
      </c>
      <c r="K4" s="92">
        <v>8</v>
      </c>
      <c r="L4" s="92">
        <v>8</v>
      </c>
      <c r="M4" s="92">
        <v>8</v>
      </c>
      <c r="N4" s="92">
        <v>5</v>
      </c>
      <c r="O4" s="40">
        <v>195</v>
      </c>
    </row>
    <row r="5" spans="2:15" x14ac:dyDescent="0.25">
      <c r="C5" s="25" t="s">
        <v>77</v>
      </c>
      <c r="D5" s="92"/>
      <c r="E5" s="92"/>
      <c r="F5" s="92">
        <v>27</v>
      </c>
      <c r="G5" s="92">
        <v>27</v>
      </c>
      <c r="H5" s="92">
        <v>24</v>
      </c>
      <c r="I5" s="92">
        <v>17</v>
      </c>
      <c r="J5" s="92">
        <v>15</v>
      </c>
      <c r="K5" s="92">
        <v>9</v>
      </c>
      <c r="L5" s="92">
        <v>9</v>
      </c>
      <c r="M5" s="92">
        <v>6</v>
      </c>
      <c r="N5" s="92">
        <v>6</v>
      </c>
      <c r="O5" s="40">
        <v>116</v>
      </c>
    </row>
    <row r="6" spans="2:15" x14ac:dyDescent="0.25">
      <c r="C6" s="25" t="s">
        <v>98</v>
      </c>
      <c r="D6" s="92"/>
      <c r="E6" s="92"/>
      <c r="F6" s="92"/>
      <c r="G6" s="92">
        <v>5</v>
      </c>
      <c r="H6" s="92">
        <v>4</v>
      </c>
      <c r="I6" s="92">
        <v>3</v>
      </c>
      <c r="J6" s="92">
        <v>3</v>
      </c>
      <c r="K6" s="92">
        <v>3</v>
      </c>
      <c r="L6" s="92">
        <v>3</v>
      </c>
      <c r="M6" s="92">
        <v>3</v>
      </c>
      <c r="N6" s="92">
        <v>2</v>
      </c>
      <c r="O6" s="40">
        <v>100</v>
      </c>
    </row>
    <row r="7" spans="2:15" x14ac:dyDescent="0.25">
      <c r="C7" s="25" t="s">
        <v>99</v>
      </c>
      <c r="D7" s="92"/>
      <c r="E7" s="92"/>
      <c r="F7" s="92"/>
      <c r="G7" s="92"/>
      <c r="H7" s="92">
        <v>12</v>
      </c>
      <c r="I7" s="92">
        <v>12</v>
      </c>
      <c r="J7" s="92">
        <v>10</v>
      </c>
      <c r="K7" s="92">
        <v>6</v>
      </c>
      <c r="L7" s="92">
        <v>5</v>
      </c>
      <c r="M7" s="92">
        <v>4</v>
      </c>
      <c r="N7" s="92">
        <v>2</v>
      </c>
      <c r="O7" s="40">
        <v>115</v>
      </c>
    </row>
    <row r="8" spans="2:15" x14ac:dyDescent="0.25">
      <c r="C8" s="25" t="s">
        <v>55</v>
      </c>
      <c r="D8" s="92"/>
      <c r="E8" s="92"/>
      <c r="F8" s="92"/>
      <c r="G8" s="92"/>
      <c r="H8" s="92"/>
      <c r="I8" s="92">
        <v>2</v>
      </c>
      <c r="J8" s="92">
        <v>2</v>
      </c>
      <c r="K8" s="92">
        <v>2</v>
      </c>
      <c r="L8" s="92">
        <v>2</v>
      </c>
      <c r="M8" s="92">
        <v>2</v>
      </c>
      <c r="N8" s="92">
        <v>0</v>
      </c>
      <c r="O8" s="40">
        <v>124</v>
      </c>
    </row>
    <row r="9" spans="2:15" x14ac:dyDescent="0.25">
      <c r="C9" s="25" t="s">
        <v>100</v>
      </c>
      <c r="D9" s="92"/>
      <c r="E9" s="92"/>
      <c r="F9" s="92"/>
      <c r="G9" s="92"/>
      <c r="H9" s="92"/>
      <c r="I9" s="92"/>
      <c r="J9" s="92">
        <v>1</v>
      </c>
      <c r="K9" s="92">
        <v>1</v>
      </c>
      <c r="L9" s="92">
        <v>1</v>
      </c>
      <c r="M9" s="92">
        <v>1</v>
      </c>
      <c r="N9" s="92">
        <v>0</v>
      </c>
      <c r="O9" s="40">
        <v>90</v>
      </c>
    </row>
    <row r="10" spans="2:15" x14ac:dyDescent="0.25">
      <c r="C10" s="25"/>
      <c r="D10" s="25"/>
      <c r="E10">
        <v>30</v>
      </c>
      <c r="F10">
        <v>40</v>
      </c>
      <c r="G10">
        <v>21</v>
      </c>
      <c r="H10">
        <v>30</v>
      </c>
      <c r="I10">
        <v>29</v>
      </c>
      <c r="J10">
        <v>34</v>
      </c>
      <c r="K10">
        <v>33</v>
      </c>
      <c r="L10">
        <v>31</v>
      </c>
      <c r="M10">
        <v>26</v>
      </c>
      <c r="N10">
        <v>28</v>
      </c>
    </row>
    <row r="11" spans="2:15" x14ac:dyDescent="0.25">
      <c r="B11" t="s">
        <v>92</v>
      </c>
      <c r="C11" s="25"/>
      <c r="D11" s="92" t="s">
        <v>0</v>
      </c>
      <c r="E11" s="92" t="s">
        <v>1</v>
      </c>
      <c r="F11" s="92" t="s">
        <v>2</v>
      </c>
      <c r="G11" s="92" t="s">
        <v>3</v>
      </c>
      <c r="H11" s="92" t="s">
        <v>5</v>
      </c>
      <c r="I11" s="92" t="s">
        <v>6</v>
      </c>
      <c r="J11" s="92" t="s">
        <v>7</v>
      </c>
      <c r="K11" s="92" t="s">
        <v>8</v>
      </c>
      <c r="L11" s="94">
        <v>42054</v>
      </c>
      <c r="M11" s="94">
        <v>42080</v>
      </c>
      <c r="N11" s="95">
        <v>42108</v>
      </c>
    </row>
    <row r="12" spans="2:15" x14ac:dyDescent="0.25">
      <c r="B12" t="s">
        <v>94</v>
      </c>
      <c r="C12" s="25" t="s">
        <v>101</v>
      </c>
      <c r="D12" s="92">
        <v>4</v>
      </c>
      <c r="E12" s="92">
        <v>4</v>
      </c>
      <c r="F12" s="92">
        <v>4</v>
      </c>
      <c r="G12" s="92">
        <v>4</v>
      </c>
      <c r="H12" s="92">
        <v>4</v>
      </c>
      <c r="I12" s="92">
        <v>4</v>
      </c>
      <c r="J12" s="92">
        <v>1</v>
      </c>
      <c r="K12" s="92">
        <v>0</v>
      </c>
      <c r="L12" s="92">
        <v>0</v>
      </c>
      <c r="M12" s="92">
        <v>0</v>
      </c>
      <c r="N12" s="92">
        <v>0</v>
      </c>
      <c r="O12" s="40">
        <v>159</v>
      </c>
    </row>
    <row r="13" spans="2:15" x14ac:dyDescent="0.25">
      <c r="C13" s="25" t="s">
        <v>102</v>
      </c>
      <c r="D13" s="92"/>
      <c r="E13" s="92">
        <v>7</v>
      </c>
      <c r="F13" s="92">
        <v>7</v>
      </c>
      <c r="G13" s="92">
        <v>7</v>
      </c>
      <c r="H13" s="92">
        <v>7</v>
      </c>
      <c r="I13" s="92">
        <v>7</v>
      </c>
      <c r="J13" s="92">
        <v>6</v>
      </c>
      <c r="K13" s="92">
        <v>4</v>
      </c>
      <c r="L13" s="92">
        <v>3</v>
      </c>
      <c r="M13" s="92">
        <v>3</v>
      </c>
      <c r="N13" s="92">
        <v>1</v>
      </c>
      <c r="O13" s="40">
        <v>215</v>
      </c>
    </row>
    <row r="14" spans="2:15" x14ac:dyDescent="0.25">
      <c r="C14" s="25" t="s">
        <v>77</v>
      </c>
      <c r="D14" s="92"/>
      <c r="E14" s="92"/>
      <c r="F14" s="92">
        <v>34</v>
      </c>
      <c r="G14" s="92">
        <v>34</v>
      </c>
      <c r="H14" s="92">
        <v>34</v>
      </c>
      <c r="I14" s="92">
        <v>28</v>
      </c>
      <c r="J14" s="92">
        <v>21</v>
      </c>
      <c r="K14" s="92">
        <v>15</v>
      </c>
      <c r="L14" s="92">
        <v>14</v>
      </c>
      <c r="M14" s="92">
        <v>13</v>
      </c>
      <c r="N14" s="92">
        <v>8</v>
      </c>
      <c r="O14" s="40">
        <v>140</v>
      </c>
    </row>
    <row r="15" spans="2:15" x14ac:dyDescent="0.25">
      <c r="C15" s="25" t="s">
        <v>98</v>
      </c>
      <c r="D15" s="92"/>
      <c r="E15" s="92"/>
      <c r="F15" s="92"/>
      <c r="G15" s="92">
        <v>7</v>
      </c>
      <c r="H15" s="92">
        <v>7</v>
      </c>
      <c r="I15" s="92">
        <v>7</v>
      </c>
      <c r="J15" s="92">
        <v>4</v>
      </c>
      <c r="K15" s="92">
        <v>4</v>
      </c>
      <c r="L15" s="92">
        <v>4</v>
      </c>
      <c r="M15" s="92">
        <v>4</v>
      </c>
      <c r="N15" s="92">
        <v>3</v>
      </c>
      <c r="O15" s="40">
        <v>123</v>
      </c>
    </row>
    <row r="16" spans="2:15" x14ac:dyDescent="0.25">
      <c r="C16" s="25" t="s">
        <v>99</v>
      </c>
      <c r="D16" s="92"/>
      <c r="E16" s="92"/>
      <c r="F16" s="92"/>
      <c r="G16" s="92"/>
      <c r="H16" s="92">
        <v>6</v>
      </c>
      <c r="I16" s="92">
        <v>6</v>
      </c>
      <c r="J16" s="92">
        <v>6</v>
      </c>
      <c r="K16" s="92">
        <v>4</v>
      </c>
      <c r="L16" s="92">
        <v>4</v>
      </c>
      <c r="M16" s="92">
        <v>4</v>
      </c>
      <c r="N16" s="92">
        <v>4</v>
      </c>
      <c r="O16" s="40">
        <v>96</v>
      </c>
    </row>
    <row r="17" spans="2:15" x14ac:dyDescent="0.25">
      <c r="C17" s="25" t="s">
        <v>55</v>
      </c>
      <c r="D17" s="92"/>
      <c r="E17" s="92"/>
      <c r="F17" s="92"/>
      <c r="G17" s="92"/>
      <c r="H17" s="92"/>
      <c r="I17" s="92">
        <v>4</v>
      </c>
      <c r="J17" s="92">
        <v>4</v>
      </c>
      <c r="K17" s="92">
        <v>4</v>
      </c>
      <c r="L17" s="92">
        <v>4</v>
      </c>
      <c r="M17" s="92">
        <v>4</v>
      </c>
      <c r="N17" s="92">
        <v>2</v>
      </c>
      <c r="O17" s="40">
        <v>152</v>
      </c>
    </row>
    <row r="18" spans="2:15" x14ac:dyDescent="0.25">
      <c r="C18" s="25" t="s">
        <v>100</v>
      </c>
      <c r="D18" s="92"/>
      <c r="E18" s="92"/>
      <c r="F18" s="92"/>
      <c r="G18" s="92"/>
      <c r="H18" s="92"/>
      <c r="I18" s="92"/>
      <c r="J18" s="92">
        <v>4</v>
      </c>
      <c r="K18" s="92">
        <v>3</v>
      </c>
      <c r="L18" s="92">
        <v>3</v>
      </c>
      <c r="M18" s="92">
        <v>2</v>
      </c>
      <c r="N18" s="92">
        <v>0</v>
      </c>
      <c r="O18" s="40">
        <v>69</v>
      </c>
    </row>
    <row r="19" spans="2:15" x14ac:dyDescent="0.25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2:15" x14ac:dyDescent="0.25">
      <c r="B20" t="s">
        <v>92</v>
      </c>
      <c r="C20" s="25"/>
      <c r="D20" s="25"/>
      <c r="E20">
        <v>30</v>
      </c>
      <c r="F20">
        <v>40</v>
      </c>
      <c r="G20">
        <v>21</v>
      </c>
      <c r="H20">
        <v>30</v>
      </c>
      <c r="I20">
        <v>29</v>
      </c>
      <c r="J20">
        <v>34</v>
      </c>
      <c r="K20">
        <v>33</v>
      </c>
      <c r="L20">
        <v>31</v>
      </c>
      <c r="M20">
        <v>26</v>
      </c>
      <c r="N20">
        <v>28</v>
      </c>
    </row>
    <row r="21" spans="2:15" x14ac:dyDescent="0.25">
      <c r="B21" t="s">
        <v>95</v>
      </c>
      <c r="C21" s="25" t="s">
        <v>101</v>
      </c>
      <c r="D21" s="92">
        <v>4</v>
      </c>
      <c r="E21" s="92">
        <v>4</v>
      </c>
      <c r="F21" s="92">
        <v>4</v>
      </c>
      <c r="G21" s="92">
        <v>4</v>
      </c>
      <c r="H21" s="92">
        <v>4</v>
      </c>
      <c r="I21" s="92">
        <v>4</v>
      </c>
      <c r="J21" s="92">
        <v>1</v>
      </c>
      <c r="K21" s="92">
        <v>0</v>
      </c>
      <c r="L21" s="92">
        <v>0</v>
      </c>
      <c r="M21" s="92">
        <v>0</v>
      </c>
      <c r="N21" s="92">
        <v>0</v>
      </c>
      <c r="O21" s="40">
        <v>159</v>
      </c>
    </row>
    <row r="22" spans="2:15" x14ac:dyDescent="0.25">
      <c r="C22" s="25" t="s">
        <v>102</v>
      </c>
      <c r="D22" s="92"/>
      <c r="E22" s="92">
        <v>10</v>
      </c>
      <c r="F22" s="92">
        <v>10</v>
      </c>
      <c r="G22" s="92">
        <v>10</v>
      </c>
      <c r="H22" s="92">
        <v>10</v>
      </c>
      <c r="I22" s="92">
        <v>10</v>
      </c>
      <c r="J22" s="92">
        <v>9</v>
      </c>
      <c r="K22" s="92">
        <v>6</v>
      </c>
      <c r="L22" s="92">
        <v>5</v>
      </c>
      <c r="M22" s="92">
        <v>5</v>
      </c>
      <c r="N22" s="92">
        <v>5</v>
      </c>
      <c r="O22" s="40">
        <v>187</v>
      </c>
    </row>
    <row r="23" spans="2:15" x14ac:dyDescent="0.25">
      <c r="C23" s="25" t="s">
        <v>77</v>
      </c>
      <c r="D23" s="92"/>
      <c r="E23" s="92"/>
      <c r="F23" s="92">
        <v>44</v>
      </c>
      <c r="G23" s="92">
        <v>44</v>
      </c>
      <c r="H23" s="92">
        <v>44</v>
      </c>
      <c r="I23" s="92">
        <v>27</v>
      </c>
      <c r="J23" s="92">
        <v>18</v>
      </c>
      <c r="K23" s="92">
        <v>16</v>
      </c>
      <c r="L23" s="92">
        <v>15</v>
      </c>
      <c r="M23" s="92">
        <v>15</v>
      </c>
      <c r="N23" s="92">
        <v>13</v>
      </c>
      <c r="O23" s="40">
        <v>107</v>
      </c>
    </row>
    <row r="24" spans="2:15" x14ac:dyDescent="0.25">
      <c r="C24" s="25" t="s">
        <v>98</v>
      </c>
      <c r="D24" s="92"/>
      <c r="E24" s="92"/>
      <c r="F24" s="92"/>
      <c r="G24" s="92">
        <v>7</v>
      </c>
      <c r="H24" s="92">
        <v>7</v>
      </c>
      <c r="I24" s="92">
        <v>7</v>
      </c>
      <c r="J24" s="92">
        <v>4</v>
      </c>
      <c r="K24" s="92">
        <v>4</v>
      </c>
      <c r="L24" s="92">
        <v>4</v>
      </c>
      <c r="M24" s="92">
        <v>3</v>
      </c>
      <c r="N24" s="92">
        <v>2</v>
      </c>
      <c r="O24" s="40">
        <v>135</v>
      </c>
    </row>
    <row r="25" spans="2:15" x14ac:dyDescent="0.25">
      <c r="C25" s="25" t="s">
        <v>99</v>
      </c>
      <c r="D25" s="92"/>
      <c r="E25" s="92"/>
      <c r="F25" s="92"/>
      <c r="G25" s="92"/>
      <c r="H25" s="92">
        <v>6</v>
      </c>
      <c r="I25" s="92">
        <v>6</v>
      </c>
      <c r="J25" s="92">
        <v>6</v>
      </c>
      <c r="K25" s="92">
        <v>4</v>
      </c>
      <c r="L25" s="92">
        <v>4</v>
      </c>
      <c r="M25" s="92">
        <v>4</v>
      </c>
      <c r="N25" s="92">
        <v>2</v>
      </c>
      <c r="O25" s="40">
        <v>139</v>
      </c>
    </row>
    <row r="26" spans="2:15" x14ac:dyDescent="0.25">
      <c r="C26" s="25" t="s">
        <v>55</v>
      </c>
      <c r="D26" s="92"/>
      <c r="E26" s="92"/>
      <c r="F26" s="92"/>
      <c r="G26" s="92"/>
      <c r="H26" s="92"/>
      <c r="I26" s="92">
        <v>4</v>
      </c>
      <c r="J26" s="92">
        <v>4</v>
      </c>
      <c r="K26" s="92">
        <v>4</v>
      </c>
      <c r="L26" s="92">
        <v>4</v>
      </c>
      <c r="M26" s="92">
        <v>4</v>
      </c>
      <c r="N26" s="92">
        <v>0</v>
      </c>
      <c r="O26" s="40">
        <v>152</v>
      </c>
    </row>
    <row r="27" spans="2:15" x14ac:dyDescent="0.25">
      <c r="C27" s="25" t="s">
        <v>100</v>
      </c>
      <c r="D27" s="92"/>
      <c r="E27" s="92"/>
      <c r="F27" s="92"/>
      <c r="G27" s="92"/>
      <c r="H27" s="92"/>
      <c r="I27" s="92"/>
      <c r="J27" s="92">
        <v>4</v>
      </c>
      <c r="K27" s="92">
        <v>3</v>
      </c>
      <c r="L27" s="92">
        <v>3</v>
      </c>
      <c r="M27" s="92">
        <v>2</v>
      </c>
      <c r="N27" s="92">
        <v>0</v>
      </c>
      <c r="O27" s="40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zoomScale="68" zoomScaleNormal="68" workbookViewId="0">
      <selection activeCell="B3" sqref="B3:B13"/>
    </sheetView>
  </sheetViews>
  <sheetFormatPr baseColWidth="10" defaultRowHeight="15" x14ac:dyDescent="0.25"/>
  <cols>
    <col min="11" max="11" width="12.28515625" customWidth="1"/>
    <col min="12" max="12" width="13.7109375" customWidth="1"/>
    <col min="13" max="13" width="12.85546875" customWidth="1"/>
  </cols>
  <sheetData>
    <row r="1" spans="1:13" x14ac:dyDescent="0.25">
      <c r="A1" s="6"/>
      <c r="B1" s="6"/>
      <c r="C1" s="6" t="s">
        <v>122</v>
      </c>
      <c r="D1" s="6"/>
      <c r="E1" s="6"/>
      <c r="F1" s="6"/>
      <c r="G1" s="6"/>
      <c r="H1" s="38"/>
      <c r="I1" s="38"/>
      <c r="J1" s="38"/>
      <c r="K1" s="6"/>
      <c r="L1" s="9" t="s">
        <v>136</v>
      </c>
      <c r="M1" s="6"/>
    </row>
    <row r="2" spans="1:13" x14ac:dyDescent="0.25">
      <c r="A2" s="6"/>
      <c r="B2" s="6"/>
      <c r="C2" s="6" t="s">
        <v>0</v>
      </c>
      <c r="D2" s="6" t="s">
        <v>1</v>
      </c>
      <c r="E2" s="6" t="s">
        <v>2</v>
      </c>
      <c r="F2" s="6" t="s">
        <v>3</v>
      </c>
      <c r="G2" s="6" t="s">
        <v>5</v>
      </c>
      <c r="H2" s="38" t="s">
        <v>6</v>
      </c>
      <c r="I2" s="55" t="s">
        <v>7</v>
      </c>
      <c r="J2" s="38" t="s">
        <v>8</v>
      </c>
      <c r="K2" s="18">
        <v>42054</v>
      </c>
      <c r="L2" s="18">
        <v>42080</v>
      </c>
      <c r="M2" s="18">
        <v>42108</v>
      </c>
    </row>
    <row r="3" spans="1:13" ht="15.75" x14ac:dyDescent="0.25">
      <c r="A3" s="6" t="s">
        <v>106</v>
      </c>
      <c r="B3" s="100" t="s">
        <v>83</v>
      </c>
      <c r="C3" s="48">
        <v>5</v>
      </c>
      <c r="D3" s="48">
        <v>5</v>
      </c>
      <c r="E3" s="38">
        <v>5</v>
      </c>
      <c r="F3" s="38">
        <v>5</v>
      </c>
      <c r="G3" s="38">
        <v>5</v>
      </c>
      <c r="H3" s="38">
        <v>5</v>
      </c>
      <c r="I3" s="38">
        <v>5</v>
      </c>
      <c r="J3" s="38">
        <v>1</v>
      </c>
      <c r="K3" s="38">
        <v>1</v>
      </c>
      <c r="L3" s="38">
        <v>1</v>
      </c>
      <c r="M3" s="6"/>
    </row>
    <row r="4" spans="1:13" ht="15.75" x14ac:dyDescent="0.25">
      <c r="A4" s="6"/>
      <c r="B4" s="100" t="s">
        <v>52</v>
      </c>
      <c r="C4" s="48"/>
      <c r="D4" s="48">
        <v>5</v>
      </c>
      <c r="E4" s="38">
        <v>23</v>
      </c>
      <c r="F4" s="38">
        <v>23</v>
      </c>
      <c r="G4" s="38">
        <v>23</v>
      </c>
      <c r="H4" s="38">
        <v>23</v>
      </c>
      <c r="I4" s="38">
        <v>23</v>
      </c>
      <c r="J4" s="38">
        <v>18</v>
      </c>
      <c r="K4" s="38">
        <v>17</v>
      </c>
      <c r="L4" s="38">
        <v>11</v>
      </c>
      <c r="M4" s="6"/>
    </row>
    <row r="5" spans="1:13" ht="15.75" x14ac:dyDescent="0.25">
      <c r="A5" s="6"/>
      <c r="B5" s="100" t="s">
        <v>77</v>
      </c>
      <c r="C5" s="48"/>
      <c r="D5" s="48"/>
      <c r="E5" s="38">
        <v>35</v>
      </c>
      <c r="F5" s="38">
        <v>35</v>
      </c>
      <c r="G5" s="38">
        <v>25</v>
      </c>
      <c r="H5" s="38">
        <v>24</v>
      </c>
      <c r="I5" s="38">
        <v>21</v>
      </c>
      <c r="J5" s="38">
        <v>20</v>
      </c>
      <c r="K5" s="38">
        <v>20</v>
      </c>
      <c r="L5" s="38">
        <v>10</v>
      </c>
      <c r="M5" s="6"/>
    </row>
    <row r="6" spans="1:13" ht="15.75" x14ac:dyDescent="0.25">
      <c r="A6" s="6"/>
      <c r="B6" s="100" t="s">
        <v>53</v>
      </c>
      <c r="C6" s="48"/>
      <c r="D6" s="48"/>
      <c r="E6" s="38"/>
      <c r="F6" s="38">
        <v>8</v>
      </c>
      <c r="G6" s="38">
        <v>5</v>
      </c>
      <c r="H6" s="38">
        <v>5</v>
      </c>
      <c r="I6" s="38">
        <v>5</v>
      </c>
      <c r="J6" s="38">
        <v>4</v>
      </c>
      <c r="K6" s="38">
        <v>4</v>
      </c>
      <c r="L6" s="38">
        <v>4</v>
      </c>
      <c r="M6" s="6"/>
    </row>
    <row r="7" spans="1:13" ht="15.75" x14ac:dyDescent="0.25">
      <c r="A7" s="6"/>
      <c r="B7" s="100" t="s">
        <v>54</v>
      </c>
      <c r="C7" s="48"/>
      <c r="D7" s="48"/>
      <c r="E7" s="38"/>
      <c r="F7" s="38"/>
      <c r="G7" s="38">
        <v>9</v>
      </c>
      <c r="H7" s="38">
        <v>9</v>
      </c>
      <c r="I7" s="38">
        <v>8</v>
      </c>
      <c r="J7" s="38">
        <v>6</v>
      </c>
      <c r="K7" s="38">
        <v>6</v>
      </c>
      <c r="L7" s="38">
        <v>5</v>
      </c>
      <c r="M7" s="6"/>
    </row>
    <row r="8" spans="1:13" ht="15.75" x14ac:dyDescent="0.25">
      <c r="A8" s="6"/>
      <c r="B8" s="100" t="s">
        <v>55</v>
      </c>
      <c r="C8" s="48"/>
      <c r="D8" s="48"/>
      <c r="E8" s="38"/>
      <c r="F8" s="38"/>
      <c r="G8" s="38"/>
      <c r="H8" s="38">
        <v>14</v>
      </c>
      <c r="I8" s="38">
        <v>11</v>
      </c>
      <c r="J8" s="38">
        <v>11</v>
      </c>
      <c r="K8" s="38">
        <v>11</v>
      </c>
      <c r="L8" s="38">
        <v>9</v>
      </c>
      <c r="M8" s="6"/>
    </row>
    <row r="9" spans="1:13" ht="15.75" x14ac:dyDescent="0.25">
      <c r="A9" s="6"/>
      <c r="B9" s="100" t="s">
        <v>79</v>
      </c>
      <c r="C9" s="48"/>
      <c r="D9" s="48"/>
      <c r="E9" s="38"/>
      <c r="F9" s="38"/>
      <c r="G9" s="38"/>
      <c r="H9" s="38"/>
      <c r="I9" s="38">
        <v>1</v>
      </c>
      <c r="J9" s="38">
        <v>1</v>
      </c>
      <c r="K9" s="38">
        <v>1</v>
      </c>
      <c r="L9" s="38">
        <v>1</v>
      </c>
      <c r="M9" s="6"/>
    </row>
    <row r="10" spans="1:13" ht="15.75" x14ac:dyDescent="0.25">
      <c r="A10" s="6"/>
      <c r="B10" s="100" t="s">
        <v>84</v>
      </c>
      <c r="C10" s="48"/>
      <c r="D10" s="48"/>
      <c r="E10" s="38"/>
      <c r="F10" s="38"/>
      <c r="G10" s="38"/>
      <c r="H10" s="38"/>
      <c r="I10" s="38"/>
      <c r="J10" s="38">
        <v>3</v>
      </c>
      <c r="K10" s="38">
        <v>2</v>
      </c>
      <c r="L10" s="38">
        <v>1</v>
      </c>
      <c r="M10" s="6"/>
    </row>
    <row r="11" spans="1:13" ht="15.75" x14ac:dyDescent="0.25">
      <c r="A11" s="6"/>
      <c r="B11" s="100" t="s">
        <v>56</v>
      </c>
      <c r="C11" s="48"/>
      <c r="D11" s="48"/>
      <c r="E11" s="38"/>
      <c r="F11" s="38"/>
      <c r="G11" s="38"/>
      <c r="H11" s="38"/>
      <c r="I11" s="38"/>
      <c r="J11" s="38"/>
      <c r="K11" s="38">
        <v>2</v>
      </c>
      <c r="L11" s="38">
        <v>1</v>
      </c>
      <c r="M11" s="6"/>
    </row>
    <row r="12" spans="1:13" ht="15.75" x14ac:dyDescent="0.25">
      <c r="A12" s="6"/>
      <c r="B12" s="100" t="s">
        <v>57</v>
      </c>
      <c r="C12" s="48"/>
      <c r="D12" s="48"/>
      <c r="E12" s="38"/>
      <c r="F12" s="38"/>
      <c r="G12" s="38"/>
      <c r="H12" s="38"/>
      <c r="I12" s="38"/>
      <c r="J12" s="38"/>
      <c r="K12" s="38"/>
      <c r="L12" s="38">
        <v>9</v>
      </c>
      <c r="M12" s="6"/>
    </row>
    <row r="13" spans="1:13" ht="15.75" x14ac:dyDescent="0.25">
      <c r="A13" s="6"/>
      <c r="B13" s="100" t="s">
        <v>82</v>
      </c>
      <c r="C13" s="48"/>
      <c r="D13" s="48"/>
      <c r="E13" s="38"/>
      <c r="F13" s="38"/>
      <c r="G13" s="38"/>
      <c r="H13" s="38"/>
      <c r="I13" s="38"/>
      <c r="J13" s="38"/>
      <c r="K13" s="38"/>
      <c r="L13" s="38"/>
      <c r="M13" s="6"/>
    </row>
    <row r="14" spans="1:13" ht="15.75" x14ac:dyDescent="0.25">
      <c r="A14" s="4" t="s">
        <v>90</v>
      </c>
      <c r="B14" s="100"/>
      <c r="C14" s="48">
        <v>5</v>
      </c>
      <c r="D14" s="48">
        <v>10</v>
      </c>
      <c r="E14" s="38">
        <v>63</v>
      </c>
      <c r="F14" s="38">
        <f t="shared" ref="F14:L14" si="0">SUM(F3:F13)</f>
        <v>71</v>
      </c>
      <c r="G14" s="38">
        <f t="shared" si="0"/>
        <v>67</v>
      </c>
      <c r="H14" s="38">
        <f t="shared" si="0"/>
        <v>80</v>
      </c>
      <c r="I14" s="38">
        <f t="shared" si="0"/>
        <v>74</v>
      </c>
      <c r="J14" s="38">
        <f t="shared" si="0"/>
        <v>64</v>
      </c>
      <c r="K14" s="38">
        <f t="shared" si="0"/>
        <v>64</v>
      </c>
      <c r="L14" s="38">
        <f t="shared" si="0"/>
        <v>52</v>
      </c>
      <c r="M14" s="6"/>
    </row>
    <row r="15" spans="1:13" ht="15.75" x14ac:dyDescent="0.25">
      <c r="A15" s="4" t="s">
        <v>135</v>
      </c>
      <c r="B15" s="100"/>
      <c r="C15" s="48"/>
      <c r="D15" s="48">
        <v>5</v>
      </c>
      <c r="E15" s="38">
        <v>28</v>
      </c>
      <c r="F15" s="38">
        <v>63</v>
      </c>
      <c r="G15" s="38">
        <v>58</v>
      </c>
      <c r="H15" s="38">
        <v>66</v>
      </c>
      <c r="I15" s="38">
        <v>73</v>
      </c>
      <c r="J15" s="38">
        <v>61</v>
      </c>
      <c r="K15" s="38">
        <v>62</v>
      </c>
      <c r="L15" s="38">
        <v>43</v>
      </c>
      <c r="M15" s="6"/>
    </row>
    <row r="16" spans="1:13" ht="15.75" x14ac:dyDescent="0.25">
      <c r="A16" s="6"/>
      <c r="B16" s="100"/>
      <c r="C16" s="48"/>
      <c r="D16" s="48"/>
      <c r="E16" s="38"/>
      <c r="F16" s="38"/>
      <c r="G16" s="38"/>
      <c r="H16" s="38"/>
      <c r="I16" s="38"/>
      <c r="J16" s="38"/>
      <c r="K16" s="38"/>
      <c r="L16" s="38"/>
      <c r="M16" s="6"/>
    </row>
    <row r="17" spans="1:13" ht="15.75" x14ac:dyDescent="0.25">
      <c r="A17" s="6"/>
      <c r="B17" s="100"/>
      <c r="C17" s="48"/>
      <c r="D17" s="48"/>
      <c r="E17" s="38"/>
      <c r="F17" s="38"/>
      <c r="G17" s="38"/>
      <c r="H17" s="38"/>
      <c r="I17" s="38"/>
      <c r="J17" s="38"/>
      <c r="K17" s="38"/>
      <c r="L17" s="9" t="s">
        <v>136</v>
      </c>
      <c r="M17" s="6"/>
    </row>
    <row r="18" spans="1:13" ht="15.75" x14ac:dyDescent="0.25">
      <c r="A18" s="6" t="s">
        <v>105</v>
      </c>
      <c r="B18" s="100" t="s">
        <v>83</v>
      </c>
      <c r="C18" s="48">
        <v>4</v>
      </c>
      <c r="D18" s="48">
        <v>4</v>
      </c>
      <c r="E18" s="38">
        <v>4</v>
      </c>
      <c r="F18" s="38">
        <v>2</v>
      </c>
      <c r="G18" s="38">
        <v>2</v>
      </c>
      <c r="H18" s="38">
        <v>1</v>
      </c>
      <c r="I18" s="38">
        <v>1</v>
      </c>
      <c r="J18" s="38">
        <v>0</v>
      </c>
      <c r="K18" s="38">
        <v>0</v>
      </c>
      <c r="L18" s="38">
        <v>0</v>
      </c>
      <c r="M18" s="6"/>
    </row>
    <row r="19" spans="1:13" ht="15.75" x14ac:dyDescent="0.25">
      <c r="A19" s="6"/>
      <c r="B19" s="100" t="s">
        <v>52</v>
      </c>
      <c r="C19" s="48"/>
      <c r="D19" s="48">
        <v>9</v>
      </c>
      <c r="E19" s="38">
        <v>9</v>
      </c>
      <c r="F19" s="38">
        <v>8</v>
      </c>
      <c r="G19" s="38">
        <v>5</v>
      </c>
      <c r="H19" s="38">
        <v>5</v>
      </c>
      <c r="I19" s="38">
        <v>5</v>
      </c>
      <c r="J19" s="38">
        <v>5</v>
      </c>
      <c r="K19" s="38">
        <v>5</v>
      </c>
      <c r="L19" s="38">
        <v>4</v>
      </c>
      <c r="M19" s="6"/>
    </row>
    <row r="20" spans="1:13" ht="15.75" x14ac:dyDescent="0.25">
      <c r="A20" s="6"/>
      <c r="B20" s="100" t="s">
        <v>77</v>
      </c>
      <c r="C20" s="48"/>
      <c r="D20" s="48"/>
      <c r="E20" s="38">
        <v>56</v>
      </c>
      <c r="F20" s="38">
        <v>56</v>
      </c>
      <c r="G20" s="38">
        <v>39</v>
      </c>
      <c r="H20" s="38">
        <v>39</v>
      </c>
      <c r="I20" s="38">
        <v>39</v>
      </c>
      <c r="J20" s="38">
        <v>39</v>
      </c>
      <c r="K20" s="38">
        <v>39</v>
      </c>
      <c r="L20" s="38">
        <v>15</v>
      </c>
      <c r="M20" s="6"/>
    </row>
    <row r="21" spans="1:13" ht="15.75" x14ac:dyDescent="0.25">
      <c r="A21" s="6"/>
      <c r="B21" s="100" t="s">
        <v>53</v>
      </c>
      <c r="C21" s="48"/>
      <c r="D21" s="48"/>
      <c r="E21" s="38"/>
      <c r="F21" s="38">
        <v>16</v>
      </c>
      <c r="G21" s="38">
        <v>11</v>
      </c>
      <c r="H21" s="38">
        <v>11</v>
      </c>
      <c r="I21" s="38">
        <v>11</v>
      </c>
      <c r="J21" s="38">
        <v>11</v>
      </c>
      <c r="K21" s="38">
        <v>10</v>
      </c>
      <c r="L21" s="38">
        <v>5</v>
      </c>
      <c r="M21" s="6"/>
    </row>
    <row r="22" spans="1:13" ht="15.75" x14ac:dyDescent="0.25">
      <c r="A22" s="6"/>
      <c r="B22" s="100" t="s">
        <v>54</v>
      </c>
      <c r="C22" s="48"/>
      <c r="D22" s="48"/>
      <c r="E22" s="38"/>
      <c r="F22" s="38"/>
      <c r="G22" s="38">
        <v>7</v>
      </c>
      <c r="H22" s="38">
        <v>7</v>
      </c>
      <c r="I22" s="38">
        <v>7</v>
      </c>
      <c r="J22" s="38">
        <v>6</v>
      </c>
      <c r="K22" s="38">
        <v>4</v>
      </c>
      <c r="L22" s="38">
        <v>3</v>
      </c>
      <c r="M22" s="6"/>
    </row>
    <row r="23" spans="1:13" ht="15.75" x14ac:dyDescent="0.25">
      <c r="A23" s="6"/>
      <c r="B23" s="100" t="s">
        <v>55</v>
      </c>
      <c r="C23" s="48"/>
      <c r="D23" s="48"/>
      <c r="E23" s="38"/>
      <c r="F23" s="38"/>
      <c r="G23" s="38"/>
      <c r="H23" s="38">
        <v>14</v>
      </c>
      <c r="I23" s="38">
        <v>9</v>
      </c>
      <c r="J23" s="38">
        <v>7</v>
      </c>
      <c r="K23" s="38">
        <v>6</v>
      </c>
      <c r="L23" s="38">
        <v>2</v>
      </c>
      <c r="M23" s="6"/>
    </row>
    <row r="24" spans="1:13" ht="15.75" x14ac:dyDescent="0.25">
      <c r="A24" s="6"/>
      <c r="B24" s="100" t="s">
        <v>79</v>
      </c>
      <c r="C24" s="48"/>
      <c r="D24" s="48"/>
      <c r="E24" s="38"/>
      <c r="F24" s="38"/>
      <c r="G24" s="38"/>
      <c r="H24" s="38"/>
      <c r="I24" s="38">
        <v>6</v>
      </c>
      <c r="J24" s="38">
        <v>6</v>
      </c>
      <c r="K24" s="38">
        <v>6</v>
      </c>
      <c r="L24" s="38">
        <v>5</v>
      </c>
      <c r="M24" s="6"/>
    </row>
    <row r="25" spans="1:13" ht="15.75" x14ac:dyDescent="0.25">
      <c r="A25" s="6"/>
      <c r="B25" s="100" t="s">
        <v>84</v>
      </c>
      <c r="C25" s="48"/>
      <c r="D25" s="48"/>
      <c r="E25" s="38"/>
      <c r="F25" s="38"/>
      <c r="G25" s="38"/>
      <c r="H25" s="38"/>
      <c r="I25" s="38"/>
      <c r="J25" s="38">
        <v>4</v>
      </c>
      <c r="K25" s="38">
        <v>4</v>
      </c>
      <c r="L25" s="38">
        <v>3</v>
      </c>
      <c r="M25" s="6"/>
    </row>
    <row r="26" spans="1:13" ht="15.75" x14ac:dyDescent="0.25">
      <c r="A26" s="6"/>
      <c r="B26" s="100" t="s">
        <v>56</v>
      </c>
      <c r="C26" s="48"/>
      <c r="D26" s="48"/>
      <c r="E26" s="38"/>
      <c r="F26" s="38"/>
      <c r="G26" s="38"/>
      <c r="H26" s="38"/>
      <c r="I26" s="38"/>
      <c r="J26" s="38"/>
      <c r="K26" s="38">
        <v>2</v>
      </c>
      <c r="L26" s="38">
        <v>0</v>
      </c>
      <c r="M26" s="6"/>
    </row>
    <row r="27" spans="1:13" ht="15.75" x14ac:dyDescent="0.25">
      <c r="A27" s="6"/>
      <c r="B27" s="100" t="s">
        <v>57</v>
      </c>
      <c r="C27" s="48"/>
      <c r="D27" s="48"/>
      <c r="E27" s="38"/>
      <c r="F27" s="38"/>
      <c r="G27" s="38"/>
      <c r="H27" s="38"/>
      <c r="I27" s="38"/>
      <c r="J27" s="38"/>
      <c r="K27" s="38"/>
      <c r="L27" s="38">
        <v>4</v>
      </c>
      <c r="M27" s="6"/>
    </row>
    <row r="28" spans="1:13" ht="15.75" x14ac:dyDescent="0.25">
      <c r="A28" s="6"/>
      <c r="B28" s="100" t="s">
        <v>82</v>
      </c>
      <c r="C28" s="48"/>
      <c r="D28" s="48"/>
      <c r="E28" s="38"/>
      <c r="F28" s="38"/>
      <c r="G28" s="38"/>
      <c r="H28" s="38"/>
      <c r="I28" s="38"/>
      <c r="J28" s="38"/>
      <c r="K28" s="38"/>
      <c r="L28" s="38"/>
      <c r="M28" s="6"/>
    </row>
    <row r="29" spans="1:13" ht="15.75" x14ac:dyDescent="0.25">
      <c r="A29" s="4" t="s">
        <v>90</v>
      </c>
      <c r="B29" s="6"/>
      <c r="C29" s="48">
        <v>4</v>
      </c>
      <c r="D29" s="48">
        <v>9</v>
      </c>
      <c r="E29" s="38">
        <v>41</v>
      </c>
      <c r="F29" s="38">
        <f t="shared" ref="F29:L29" si="1">SUM(F18:F28)</f>
        <v>82</v>
      </c>
      <c r="G29" s="38">
        <f t="shared" si="1"/>
        <v>64</v>
      </c>
      <c r="H29" s="38">
        <f t="shared" si="1"/>
        <v>77</v>
      </c>
      <c r="I29" s="38">
        <f t="shared" si="1"/>
        <v>78</v>
      </c>
      <c r="J29" s="38">
        <f t="shared" si="1"/>
        <v>78</v>
      </c>
      <c r="K29" s="38">
        <f t="shared" si="1"/>
        <v>76</v>
      </c>
      <c r="L29" s="38">
        <f t="shared" si="1"/>
        <v>41</v>
      </c>
      <c r="M29" s="6"/>
    </row>
    <row r="30" spans="1:13" ht="15.75" x14ac:dyDescent="0.25">
      <c r="A30" s="4" t="s">
        <v>135</v>
      </c>
      <c r="B30" s="6"/>
      <c r="C30" s="48"/>
      <c r="D30" s="48">
        <v>4</v>
      </c>
      <c r="E30" s="38">
        <v>9</v>
      </c>
      <c r="F30" s="38">
        <v>41</v>
      </c>
      <c r="G30" s="38">
        <v>11</v>
      </c>
      <c r="H30" s="38">
        <v>17</v>
      </c>
      <c r="I30" s="38">
        <v>22</v>
      </c>
      <c r="J30" s="38">
        <v>23</v>
      </c>
      <c r="K30" s="38">
        <v>22</v>
      </c>
      <c r="L30" s="38">
        <v>18</v>
      </c>
      <c r="M30" s="6"/>
    </row>
    <row r="31" spans="1:13" ht="15.75" x14ac:dyDescent="0.25">
      <c r="A31" s="6"/>
      <c r="B31" s="6"/>
      <c r="C31" s="48"/>
      <c r="D31" s="48"/>
      <c r="E31" s="38"/>
      <c r="F31" s="38"/>
      <c r="G31" s="38"/>
      <c r="H31" s="38"/>
      <c r="I31" s="38"/>
      <c r="J31" s="38"/>
      <c r="K31" s="38"/>
      <c r="L31" s="38"/>
      <c r="M31" s="6"/>
    </row>
    <row r="32" spans="1:13" ht="15.75" x14ac:dyDescent="0.25">
      <c r="A32" s="6"/>
      <c r="B32" s="6"/>
      <c r="C32" s="48"/>
      <c r="D32" s="48"/>
      <c r="E32" s="38"/>
      <c r="F32" s="38"/>
      <c r="G32" s="38"/>
      <c r="H32" s="38"/>
      <c r="I32" s="38"/>
      <c r="J32" s="38"/>
      <c r="K32" s="38"/>
      <c r="L32" s="9" t="s">
        <v>136</v>
      </c>
      <c r="M32" s="6"/>
    </row>
    <row r="33" spans="1:14" ht="15.75" x14ac:dyDescent="0.25">
      <c r="A33" s="6" t="s">
        <v>124</v>
      </c>
      <c r="B33" s="100" t="s">
        <v>83</v>
      </c>
      <c r="C33" s="74">
        <v>3</v>
      </c>
      <c r="D33" s="74">
        <v>3</v>
      </c>
      <c r="E33" s="75">
        <v>3</v>
      </c>
      <c r="F33" s="75">
        <v>3</v>
      </c>
      <c r="G33" s="75">
        <v>3</v>
      </c>
      <c r="H33" s="75">
        <v>3</v>
      </c>
      <c r="I33" s="75">
        <v>3</v>
      </c>
      <c r="J33" s="75">
        <v>1</v>
      </c>
      <c r="K33" s="75">
        <v>0</v>
      </c>
      <c r="L33" s="75">
        <v>0</v>
      </c>
      <c r="M33" s="6"/>
    </row>
    <row r="34" spans="1:14" ht="15.75" x14ac:dyDescent="0.25">
      <c r="A34" s="6"/>
      <c r="B34" s="100" t="s">
        <v>52</v>
      </c>
      <c r="C34" s="74"/>
      <c r="D34" s="74">
        <v>6</v>
      </c>
      <c r="E34" s="75">
        <v>6</v>
      </c>
      <c r="F34" s="75">
        <v>6</v>
      </c>
      <c r="G34" s="75">
        <v>6</v>
      </c>
      <c r="H34" s="75">
        <v>6</v>
      </c>
      <c r="I34" s="75">
        <v>6</v>
      </c>
      <c r="J34" s="75">
        <v>5</v>
      </c>
      <c r="K34" s="75">
        <v>4</v>
      </c>
      <c r="L34" s="75">
        <v>3</v>
      </c>
      <c r="M34" s="6"/>
    </row>
    <row r="35" spans="1:14" ht="15.75" x14ac:dyDescent="0.25">
      <c r="A35" s="6"/>
      <c r="B35" s="100" t="s">
        <v>77</v>
      </c>
      <c r="C35" s="74"/>
      <c r="D35" s="74"/>
      <c r="E35" s="75">
        <v>15</v>
      </c>
      <c r="F35" s="75">
        <v>15</v>
      </c>
      <c r="G35" s="75">
        <v>13</v>
      </c>
      <c r="H35" s="75">
        <v>11</v>
      </c>
      <c r="I35" s="75">
        <v>10</v>
      </c>
      <c r="J35" s="75">
        <v>8</v>
      </c>
      <c r="K35" s="75">
        <v>8</v>
      </c>
      <c r="L35" s="75">
        <v>7</v>
      </c>
      <c r="M35" s="6"/>
    </row>
    <row r="36" spans="1:14" ht="15.75" x14ac:dyDescent="0.25">
      <c r="A36" s="6"/>
      <c r="B36" s="100" t="s">
        <v>53</v>
      </c>
      <c r="C36" s="74"/>
      <c r="D36" s="74"/>
      <c r="E36" s="75"/>
      <c r="F36" s="75">
        <v>7</v>
      </c>
      <c r="G36" s="75">
        <v>7</v>
      </c>
      <c r="H36" s="75">
        <v>6</v>
      </c>
      <c r="I36" s="75">
        <v>2</v>
      </c>
      <c r="J36" s="75">
        <v>0</v>
      </c>
      <c r="K36" s="75">
        <v>0</v>
      </c>
      <c r="L36" s="75">
        <v>0</v>
      </c>
      <c r="M36" s="6"/>
    </row>
    <row r="37" spans="1:14" ht="15.75" x14ac:dyDescent="0.25">
      <c r="A37" s="6"/>
      <c r="B37" s="100" t="s">
        <v>54</v>
      </c>
      <c r="C37" s="74"/>
      <c r="D37" s="74"/>
      <c r="E37" s="75"/>
      <c r="F37" s="75"/>
      <c r="G37" s="75">
        <v>10</v>
      </c>
      <c r="H37" s="75">
        <v>10</v>
      </c>
      <c r="I37" s="75">
        <v>5</v>
      </c>
      <c r="J37" s="75">
        <v>3</v>
      </c>
      <c r="K37" s="75">
        <v>2</v>
      </c>
      <c r="L37" s="75">
        <v>2</v>
      </c>
      <c r="M37" s="6"/>
    </row>
    <row r="38" spans="1:14" ht="15.75" x14ac:dyDescent="0.25">
      <c r="A38" s="6"/>
      <c r="B38" s="100" t="s">
        <v>55</v>
      </c>
      <c r="C38" s="74"/>
      <c r="D38" s="74"/>
      <c r="E38" s="75"/>
      <c r="F38" s="75"/>
      <c r="G38" s="75"/>
      <c r="H38" s="75">
        <v>8</v>
      </c>
      <c r="I38" s="75">
        <v>3</v>
      </c>
      <c r="J38" s="75">
        <v>2</v>
      </c>
      <c r="K38" s="75">
        <v>2</v>
      </c>
      <c r="L38" s="75">
        <v>2</v>
      </c>
      <c r="M38" s="6"/>
    </row>
    <row r="39" spans="1:14" ht="15.75" x14ac:dyDescent="0.25">
      <c r="A39" s="6"/>
      <c r="B39" s="100" t="s">
        <v>79</v>
      </c>
      <c r="C39" s="74"/>
      <c r="D39" s="74"/>
      <c r="E39" s="75"/>
      <c r="F39" s="75"/>
      <c r="G39" s="75"/>
      <c r="H39" s="75"/>
      <c r="I39" s="75">
        <v>3</v>
      </c>
      <c r="J39" s="75">
        <v>3</v>
      </c>
      <c r="K39" s="75">
        <v>2</v>
      </c>
      <c r="L39" s="75">
        <v>0</v>
      </c>
      <c r="M39" s="6"/>
    </row>
    <row r="40" spans="1:14" ht="15.75" x14ac:dyDescent="0.25">
      <c r="A40" s="6"/>
      <c r="B40" s="100" t="s">
        <v>84</v>
      </c>
      <c r="C40" s="74"/>
      <c r="D40" s="74"/>
      <c r="E40" s="75"/>
      <c r="F40" s="75"/>
      <c r="G40" s="75"/>
      <c r="H40" s="75"/>
      <c r="I40" s="75"/>
      <c r="J40" s="75">
        <v>1</v>
      </c>
      <c r="K40" s="75">
        <v>1</v>
      </c>
      <c r="L40" s="75">
        <v>0</v>
      </c>
      <c r="M40" s="6"/>
    </row>
    <row r="41" spans="1:14" ht="15.75" x14ac:dyDescent="0.25">
      <c r="A41" s="6"/>
      <c r="B41" s="100" t="s">
        <v>56</v>
      </c>
      <c r="C41" s="74"/>
      <c r="D41" s="74"/>
      <c r="E41" s="75"/>
      <c r="F41" s="75"/>
      <c r="G41" s="75"/>
      <c r="H41" s="75"/>
      <c r="I41" s="75"/>
      <c r="J41" s="75"/>
      <c r="K41" s="75">
        <v>3</v>
      </c>
      <c r="L41" s="75">
        <v>2</v>
      </c>
      <c r="M41" s="6"/>
    </row>
    <row r="42" spans="1:14" ht="15.75" x14ac:dyDescent="0.25">
      <c r="A42" s="6"/>
      <c r="B42" s="100" t="s">
        <v>57</v>
      </c>
      <c r="C42" s="74"/>
      <c r="D42" s="74"/>
      <c r="E42" s="75"/>
      <c r="F42" s="75"/>
      <c r="G42" s="75"/>
      <c r="H42" s="75"/>
      <c r="I42" s="75"/>
      <c r="J42" s="75"/>
      <c r="K42" s="75"/>
      <c r="L42" s="75">
        <v>0</v>
      </c>
      <c r="M42" s="6"/>
    </row>
    <row r="43" spans="1:14" ht="15.75" x14ac:dyDescent="0.25">
      <c r="A43" s="6"/>
      <c r="B43" s="100" t="s">
        <v>82</v>
      </c>
      <c r="C43" s="74"/>
      <c r="D43" s="74"/>
      <c r="E43" s="75"/>
      <c r="F43" s="75"/>
      <c r="G43" s="75"/>
      <c r="H43" s="75"/>
      <c r="I43" s="75"/>
      <c r="J43" s="75"/>
      <c r="K43" s="75"/>
      <c r="L43" s="80" t="s">
        <v>121</v>
      </c>
      <c r="M43" s="6"/>
    </row>
    <row r="44" spans="1:14" ht="15.75" x14ac:dyDescent="0.25">
      <c r="A44" s="4" t="s">
        <v>90</v>
      </c>
      <c r="B44" s="6"/>
      <c r="C44" s="74">
        <v>3</v>
      </c>
      <c r="D44" s="74">
        <v>9</v>
      </c>
      <c r="E44" s="75">
        <v>24</v>
      </c>
      <c r="F44" s="75">
        <f t="shared" ref="F44:K44" si="2">SUM(F33:F43)</f>
        <v>31</v>
      </c>
      <c r="G44" s="75">
        <f t="shared" si="2"/>
        <v>39</v>
      </c>
      <c r="H44" s="75">
        <f t="shared" si="2"/>
        <v>44</v>
      </c>
      <c r="I44" s="75">
        <f t="shared" si="2"/>
        <v>32</v>
      </c>
      <c r="J44" s="75">
        <f t="shared" si="2"/>
        <v>23</v>
      </c>
      <c r="K44" s="75">
        <f t="shared" si="2"/>
        <v>22</v>
      </c>
      <c r="L44" s="81"/>
      <c r="M44" s="6"/>
    </row>
    <row r="45" spans="1:14" ht="15.75" x14ac:dyDescent="0.25">
      <c r="A45" s="4" t="s">
        <v>135</v>
      </c>
      <c r="B45" s="6"/>
      <c r="C45" s="74"/>
      <c r="D45" s="74">
        <v>3</v>
      </c>
      <c r="E45" s="75">
        <v>9</v>
      </c>
      <c r="F45" s="75">
        <v>24</v>
      </c>
      <c r="G45" s="75">
        <v>29</v>
      </c>
      <c r="H45" s="75">
        <v>34</v>
      </c>
      <c r="I45" s="75">
        <v>16</v>
      </c>
      <c r="J45" s="75">
        <v>7</v>
      </c>
      <c r="K45" s="75">
        <v>4</v>
      </c>
      <c r="L45" s="81">
        <v>0</v>
      </c>
      <c r="M45" s="6"/>
    </row>
    <row r="46" spans="1:14" ht="15.75" x14ac:dyDescent="0.25">
      <c r="A46" s="6"/>
      <c r="B46" s="6"/>
      <c r="C46" s="78"/>
      <c r="D46" s="78"/>
      <c r="E46" s="38"/>
      <c r="F46" s="38"/>
      <c r="G46" s="38"/>
      <c r="H46" s="38"/>
      <c r="I46" s="38"/>
      <c r="J46" s="38"/>
      <c r="K46" s="38"/>
      <c r="L46" s="65"/>
      <c r="M46" s="6"/>
    </row>
    <row r="47" spans="1:14" ht="15.75" x14ac:dyDescent="0.25">
      <c r="A47" s="20"/>
      <c r="B47" s="20"/>
      <c r="C47" s="79"/>
      <c r="D47" s="79"/>
      <c r="E47" s="20"/>
      <c r="F47" s="20"/>
      <c r="G47" s="20"/>
      <c r="H47" s="20"/>
      <c r="I47" s="20"/>
      <c r="J47" s="20"/>
      <c r="K47" s="20"/>
      <c r="L47" s="20"/>
      <c r="M47" s="104" t="s">
        <v>136</v>
      </c>
      <c r="N47" s="20"/>
    </row>
    <row r="48" spans="1:14" ht="15.75" x14ac:dyDescent="0.25">
      <c r="A48" s="20" t="s">
        <v>125</v>
      </c>
      <c r="B48" s="105" t="s">
        <v>83</v>
      </c>
      <c r="C48" s="49">
        <v>4</v>
      </c>
      <c r="D48" s="49">
        <v>4</v>
      </c>
      <c r="E48" s="20">
        <v>4</v>
      </c>
      <c r="F48" s="20">
        <v>4</v>
      </c>
      <c r="G48" s="20">
        <v>4</v>
      </c>
      <c r="H48" s="20">
        <v>4</v>
      </c>
      <c r="I48" s="20">
        <v>4</v>
      </c>
      <c r="J48" s="20">
        <v>0</v>
      </c>
      <c r="K48" s="20">
        <v>0</v>
      </c>
      <c r="L48" s="20">
        <v>0</v>
      </c>
      <c r="M48" s="20">
        <v>0</v>
      </c>
      <c r="N48" s="20"/>
    </row>
    <row r="49" spans="1:14" ht="15.75" x14ac:dyDescent="0.25">
      <c r="A49" s="20"/>
      <c r="B49" s="105" t="s">
        <v>52</v>
      </c>
      <c r="C49" s="49"/>
      <c r="D49" s="49">
        <v>6</v>
      </c>
      <c r="E49" s="20">
        <v>6</v>
      </c>
      <c r="F49" s="20">
        <v>6</v>
      </c>
      <c r="G49" s="20">
        <v>6</v>
      </c>
      <c r="H49" s="20">
        <v>6</v>
      </c>
      <c r="I49" s="20">
        <v>6</v>
      </c>
      <c r="J49" s="20">
        <v>4</v>
      </c>
      <c r="K49" s="20">
        <v>4</v>
      </c>
      <c r="L49" s="20">
        <v>4</v>
      </c>
      <c r="M49" s="20">
        <v>3</v>
      </c>
      <c r="N49" s="20"/>
    </row>
    <row r="50" spans="1:14" ht="15.75" x14ac:dyDescent="0.25">
      <c r="A50" s="20"/>
      <c r="B50" s="105" t="s">
        <v>77</v>
      </c>
      <c r="C50" s="49"/>
      <c r="D50" s="49"/>
      <c r="E50" s="20">
        <v>31</v>
      </c>
      <c r="F50" s="20">
        <v>31</v>
      </c>
      <c r="G50" s="20">
        <v>27</v>
      </c>
      <c r="H50" s="20">
        <v>25</v>
      </c>
      <c r="I50" s="20">
        <v>21</v>
      </c>
      <c r="J50" s="20">
        <v>20</v>
      </c>
      <c r="K50" s="20">
        <v>20</v>
      </c>
      <c r="L50" s="20">
        <v>20</v>
      </c>
      <c r="M50" s="20">
        <v>19</v>
      </c>
      <c r="N50" s="20"/>
    </row>
    <row r="51" spans="1:14" ht="15.75" x14ac:dyDescent="0.25">
      <c r="A51" s="20"/>
      <c r="B51" s="105" t="s">
        <v>53</v>
      </c>
      <c r="C51" s="49"/>
      <c r="D51" s="49"/>
      <c r="E51" s="20"/>
      <c r="F51" s="20">
        <v>6</v>
      </c>
      <c r="G51" s="20">
        <v>6</v>
      </c>
      <c r="H51" s="20">
        <v>6</v>
      </c>
      <c r="I51" s="20">
        <v>6</v>
      </c>
      <c r="J51" s="20">
        <v>5</v>
      </c>
      <c r="K51" s="20">
        <v>3</v>
      </c>
      <c r="L51" s="20">
        <v>2</v>
      </c>
      <c r="M51" s="20">
        <v>2</v>
      </c>
      <c r="N51" s="20"/>
    </row>
    <row r="52" spans="1:14" ht="15.75" x14ac:dyDescent="0.25">
      <c r="A52" s="20"/>
      <c r="B52" s="105" t="s">
        <v>54</v>
      </c>
      <c r="C52" s="49"/>
      <c r="D52" s="49"/>
      <c r="E52" s="20"/>
      <c r="F52" s="20"/>
      <c r="G52" s="20">
        <v>5</v>
      </c>
      <c r="H52" s="20">
        <v>5</v>
      </c>
      <c r="I52" s="20">
        <v>4</v>
      </c>
      <c r="J52" s="20">
        <v>3</v>
      </c>
      <c r="K52" s="20">
        <v>3</v>
      </c>
      <c r="L52" s="20">
        <v>3</v>
      </c>
      <c r="M52" s="20">
        <v>2</v>
      </c>
      <c r="N52" s="20"/>
    </row>
    <row r="53" spans="1:14" ht="15.75" x14ac:dyDescent="0.25">
      <c r="A53" s="20"/>
      <c r="B53" s="105" t="s">
        <v>55</v>
      </c>
      <c r="C53" s="49"/>
      <c r="D53" s="49"/>
      <c r="E53" s="20"/>
      <c r="F53" s="20"/>
      <c r="G53" s="20"/>
      <c r="H53" s="20">
        <v>14</v>
      </c>
      <c r="I53" s="20">
        <v>14</v>
      </c>
      <c r="J53" s="20">
        <v>10</v>
      </c>
      <c r="K53" s="20">
        <v>9</v>
      </c>
      <c r="L53" s="20">
        <v>8</v>
      </c>
      <c r="M53" s="20">
        <v>8</v>
      </c>
      <c r="N53" s="20"/>
    </row>
    <row r="54" spans="1:14" ht="15.75" x14ac:dyDescent="0.25">
      <c r="A54" s="20"/>
      <c r="B54" s="105" t="s">
        <v>79</v>
      </c>
      <c r="C54" s="49"/>
      <c r="D54" s="49"/>
      <c r="E54" s="20"/>
      <c r="F54" s="20"/>
      <c r="G54" s="20"/>
      <c r="H54" s="20"/>
      <c r="I54" s="20">
        <v>4</v>
      </c>
      <c r="J54" s="20">
        <v>3</v>
      </c>
      <c r="K54" s="20">
        <v>3</v>
      </c>
      <c r="L54" s="20">
        <v>2</v>
      </c>
      <c r="M54" s="20">
        <v>0</v>
      </c>
      <c r="N54" s="20"/>
    </row>
    <row r="55" spans="1:14" ht="15.75" x14ac:dyDescent="0.25">
      <c r="A55" s="20"/>
      <c r="B55" s="105" t="s">
        <v>84</v>
      </c>
      <c r="C55" s="49"/>
      <c r="D55" s="49"/>
      <c r="E55" s="20"/>
      <c r="F55" s="20"/>
      <c r="G55" s="20"/>
      <c r="H55" s="20"/>
      <c r="I55" s="20"/>
      <c r="J55" s="20">
        <v>3</v>
      </c>
      <c r="K55" s="20">
        <v>3</v>
      </c>
      <c r="L55" s="20">
        <v>3</v>
      </c>
      <c r="M55" s="20">
        <v>2</v>
      </c>
      <c r="N55" s="20"/>
    </row>
    <row r="56" spans="1:14" ht="15.75" x14ac:dyDescent="0.25">
      <c r="A56" s="20"/>
      <c r="B56" s="105" t="s">
        <v>56</v>
      </c>
      <c r="C56" s="49"/>
      <c r="D56" s="49"/>
      <c r="E56" s="20"/>
      <c r="F56" s="20"/>
      <c r="G56" s="20"/>
      <c r="H56" s="20"/>
      <c r="I56" s="20"/>
      <c r="J56" s="20"/>
      <c r="K56" s="20">
        <v>3</v>
      </c>
      <c r="L56" s="20">
        <v>3</v>
      </c>
      <c r="M56" s="20">
        <v>0</v>
      </c>
      <c r="N56" s="20"/>
    </row>
    <row r="57" spans="1:14" ht="15.75" x14ac:dyDescent="0.25">
      <c r="A57" s="20"/>
      <c r="B57" s="105" t="s">
        <v>57</v>
      </c>
      <c r="C57" s="49"/>
      <c r="D57" s="49"/>
      <c r="E57" s="20"/>
      <c r="F57" s="20"/>
      <c r="G57" s="20"/>
      <c r="H57" s="20"/>
      <c r="I57" s="20"/>
      <c r="J57" s="20"/>
      <c r="K57" s="20"/>
      <c r="L57" s="20">
        <v>2</v>
      </c>
      <c r="M57" s="20">
        <v>0</v>
      </c>
      <c r="N57" s="20"/>
    </row>
    <row r="58" spans="1:14" ht="15.75" x14ac:dyDescent="0.25">
      <c r="A58" s="20"/>
      <c r="B58" s="105" t="s">
        <v>82</v>
      </c>
      <c r="C58" s="49"/>
      <c r="D58" s="49"/>
      <c r="E58" s="20"/>
      <c r="F58" s="20"/>
      <c r="G58" s="20"/>
      <c r="H58" s="20"/>
      <c r="I58" s="20"/>
      <c r="J58" s="20"/>
      <c r="K58" s="20"/>
      <c r="L58" s="20"/>
      <c r="M58" s="20">
        <v>6</v>
      </c>
      <c r="N58" s="20"/>
    </row>
    <row r="59" spans="1:14" ht="15.75" x14ac:dyDescent="0.25">
      <c r="A59" s="4" t="s">
        <v>90</v>
      </c>
      <c r="B59" s="20"/>
      <c r="C59" s="49">
        <v>4</v>
      </c>
      <c r="D59" s="49">
        <v>10</v>
      </c>
      <c r="E59" s="20">
        <v>41</v>
      </c>
      <c r="F59" s="20">
        <v>47</v>
      </c>
      <c r="G59" s="20">
        <v>48</v>
      </c>
      <c r="H59" s="20">
        <v>60</v>
      </c>
      <c r="I59" s="20">
        <v>59</v>
      </c>
      <c r="J59" s="20">
        <v>48</v>
      </c>
      <c r="K59" s="20">
        <v>48</v>
      </c>
      <c r="L59" s="20">
        <v>47</v>
      </c>
      <c r="M59" s="20">
        <v>42</v>
      </c>
      <c r="N59" s="20"/>
    </row>
    <row r="60" spans="1:14" ht="15.75" x14ac:dyDescent="0.25">
      <c r="A60" s="4" t="s">
        <v>135</v>
      </c>
      <c r="B60" s="20"/>
      <c r="C60" s="49"/>
      <c r="D60" s="49">
        <v>4</v>
      </c>
      <c r="E60" s="20">
        <v>10</v>
      </c>
      <c r="F60" s="20">
        <v>41</v>
      </c>
      <c r="G60" s="20">
        <v>43</v>
      </c>
      <c r="H60" s="20">
        <v>46</v>
      </c>
      <c r="I60" s="20">
        <v>55</v>
      </c>
      <c r="J60" s="20">
        <v>45</v>
      </c>
      <c r="K60" s="20">
        <v>45</v>
      </c>
      <c r="L60" s="20">
        <v>45</v>
      </c>
      <c r="M60" s="20">
        <v>36</v>
      </c>
      <c r="N60" s="20"/>
    </row>
    <row r="61" spans="1:14" ht="15.75" x14ac:dyDescent="0.25">
      <c r="A61" s="20"/>
      <c r="B61" s="20"/>
      <c r="C61" s="49"/>
      <c r="D61" s="49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5.75" x14ac:dyDescent="0.25">
      <c r="A62" s="20"/>
      <c r="B62" s="20"/>
      <c r="C62" s="49"/>
      <c r="D62" s="49"/>
      <c r="E62" s="20"/>
      <c r="F62" s="20"/>
      <c r="G62" s="20"/>
      <c r="H62" s="20"/>
      <c r="I62" s="20"/>
      <c r="J62" s="20"/>
      <c r="K62" s="20"/>
      <c r="L62" s="20"/>
      <c r="M62" s="104" t="s">
        <v>136</v>
      </c>
      <c r="N62" s="20"/>
    </row>
    <row r="63" spans="1:14" ht="15.75" x14ac:dyDescent="0.25">
      <c r="A63" s="20" t="s">
        <v>126</v>
      </c>
      <c r="B63" s="105" t="s">
        <v>83</v>
      </c>
      <c r="C63" s="49">
        <v>4</v>
      </c>
      <c r="D63" s="49">
        <v>4</v>
      </c>
      <c r="E63" s="20">
        <v>4</v>
      </c>
      <c r="F63" s="20">
        <v>4</v>
      </c>
      <c r="G63" s="20">
        <v>4</v>
      </c>
      <c r="H63" s="20">
        <v>4</v>
      </c>
      <c r="I63" s="20">
        <v>4</v>
      </c>
      <c r="J63" s="20">
        <v>4</v>
      </c>
      <c r="K63" s="20">
        <v>2</v>
      </c>
      <c r="L63" s="20">
        <v>1</v>
      </c>
      <c r="M63" s="20">
        <v>0</v>
      </c>
      <c r="N63" s="20"/>
    </row>
    <row r="64" spans="1:14" ht="15.75" x14ac:dyDescent="0.25">
      <c r="A64" s="20"/>
      <c r="B64" s="105" t="s">
        <v>52</v>
      </c>
      <c r="C64" s="49"/>
      <c r="D64" s="49">
        <v>5</v>
      </c>
      <c r="E64" s="20">
        <v>5</v>
      </c>
      <c r="F64" s="20">
        <v>5</v>
      </c>
      <c r="G64" s="20">
        <v>5</v>
      </c>
      <c r="H64" s="20">
        <v>5</v>
      </c>
      <c r="I64" s="20">
        <v>5</v>
      </c>
      <c r="J64" s="20">
        <v>5</v>
      </c>
      <c r="K64" s="20">
        <v>2</v>
      </c>
      <c r="L64" s="20">
        <v>2</v>
      </c>
      <c r="M64" s="20">
        <v>1</v>
      </c>
      <c r="N64" s="20"/>
    </row>
    <row r="65" spans="1:14" ht="15.75" x14ac:dyDescent="0.25">
      <c r="A65" s="20"/>
      <c r="B65" s="105" t="s">
        <v>77</v>
      </c>
      <c r="C65" s="49"/>
      <c r="D65" s="49"/>
      <c r="E65" s="20">
        <v>18</v>
      </c>
      <c r="F65" s="20">
        <v>18</v>
      </c>
      <c r="G65" s="20">
        <v>18</v>
      </c>
      <c r="H65" s="20">
        <v>10</v>
      </c>
      <c r="I65" s="20">
        <v>7</v>
      </c>
      <c r="J65" s="20">
        <v>7</v>
      </c>
      <c r="K65" s="20">
        <v>7</v>
      </c>
      <c r="L65" s="20">
        <v>7</v>
      </c>
      <c r="M65" s="20">
        <v>7</v>
      </c>
      <c r="N65" s="20"/>
    </row>
    <row r="66" spans="1:14" ht="15.75" x14ac:dyDescent="0.25">
      <c r="A66" s="20"/>
      <c r="B66" s="105" t="s">
        <v>53</v>
      </c>
      <c r="C66" s="49"/>
      <c r="D66" s="49"/>
      <c r="E66" s="20"/>
      <c r="F66" s="20">
        <v>7</v>
      </c>
      <c r="G66" s="20">
        <v>7</v>
      </c>
      <c r="H66" s="20">
        <v>7</v>
      </c>
      <c r="I66" s="20">
        <v>7</v>
      </c>
      <c r="J66" s="20">
        <v>7</v>
      </c>
      <c r="K66" s="20">
        <v>6</v>
      </c>
      <c r="L66" s="20">
        <v>4</v>
      </c>
      <c r="M66" s="20">
        <v>4</v>
      </c>
      <c r="N66" s="20"/>
    </row>
    <row r="67" spans="1:14" ht="15.75" x14ac:dyDescent="0.25">
      <c r="A67" s="20"/>
      <c r="B67" s="105" t="s">
        <v>54</v>
      </c>
      <c r="C67" s="49"/>
      <c r="D67" s="49"/>
      <c r="E67" s="20"/>
      <c r="F67" s="20"/>
      <c r="G67" s="20">
        <v>6</v>
      </c>
      <c r="H67" s="20">
        <v>6</v>
      </c>
      <c r="I67" s="20">
        <v>6</v>
      </c>
      <c r="J67" s="20">
        <v>4</v>
      </c>
      <c r="K67" s="20">
        <v>3</v>
      </c>
      <c r="L67" s="20">
        <v>3</v>
      </c>
      <c r="M67" s="20">
        <v>3</v>
      </c>
      <c r="N67" s="20"/>
    </row>
    <row r="68" spans="1:14" ht="15.75" x14ac:dyDescent="0.25">
      <c r="A68" s="20"/>
      <c r="B68" s="105" t="s">
        <v>55</v>
      </c>
      <c r="C68" s="49"/>
      <c r="D68" s="49"/>
      <c r="E68" s="20"/>
      <c r="F68" s="20"/>
      <c r="G68" s="20"/>
      <c r="H68" s="20">
        <v>10</v>
      </c>
      <c r="I68" s="20">
        <v>2</v>
      </c>
      <c r="J68" s="20">
        <v>2</v>
      </c>
      <c r="K68" s="20">
        <v>2</v>
      </c>
      <c r="L68" s="20">
        <v>2</v>
      </c>
      <c r="M68" s="20">
        <v>1</v>
      </c>
      <c r="N68" s="20"/>
    </row>
    <row r="69" spans="1:14" ht="15.75" x14ac:dyDescent="0.25">
      <c r="A69" s="20"/>
      <c r="B69" s="105" t="s">
        <v>79</v>
      </c>
      <c r="C69" s="49"/>
      <c r="D69" s="49"/>
      <c r="E69" s="20"/>
      <c r="F69" s="20"/>
      <c r="G69" s="20"/>
      <c r="H69" s="20"/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/>
    </row>
    <row r="70" spans="1:14" ht="15.75" x14ac:dyDescent="0.25">
      <c r="A70" s="20"/>
      <c r="B70" s="105" t="s">
        <v>84</v>
      </c>
      <c r="C70" s="49"/>
      <c r="D70" s="49"/>
      <c r="E70" s="20"/>
      <c r="F70" s="20"/>
      <c r="G70" s="20"/>
      <c r="H70" s="20"/>
      <c r="I70" s="20"/>
      <c r="J70" s="20">
        <v>0</v>
      </c>
      <c r="K70" s="20">
        <v>0</v>
      </c>
      <c r="L70" s="20">
        <v>0</v>
      </c>
      <c r="M70" s="20">
        <v>0</v>
      </c>
      <c r="N70" s="20"/>
    </row>
    <row r="71" spans="1:14" ht="15.75" x14ac:dyDescent="0.25">
      <c r="A71" s="20"/>
      <c r="B71" s="105" t="s">
        <v>56</v>
      </c>
      <c r="C71" s="49"/>
      <c r="D71" s="49"/>
      <c r="E71" s="20"/>
      <c r="F71" s="20"/>
      <c r="G71" s="20"/>
      <c r="H71" s="20"/>
      <c r="I71" s="20"/>
      <c r="J71" s="20"/>
      <c r="K71" s="20">
        <v>10</v>
      </c>
      <c r="L71" s="20">
        <v>10</v>
      </c>
      <c r="M71" s="20">
        <v>10</v>
      </c>
      <c r="N71" s="20"/>
    </row>
    <row r="72" spans="1:14" ht="15.75" x14ac:dyDescent="0.25">
      <c r="A72" s="20"/>
      <c r="B72" s="105" t="s">
        <v>57</v>
      </c>
      <c r="C72" s="49"/>
      <c r="D72" s="49"/>
      <c r="E72" s="20"/>
      <c r="F72" s="20"/>
      <c r="G72" s="20"/>
      <c r="H72" s="20"/>
      <c r="I72" s="20"/>
      <c r="J72" s="20"/>
      <c r="K72" s="20"/>
      <c r="L72" s="20">
        <v>4</v>
      </c>
      <c r="M72" s="20">
        <v>5</v>
      </c>
      <c r="N72" s="20"/>
    </row>
    <row r="73" spans="1:14" ht="15.75" x14ac:dyDescent="0.25">
      <c r="A73" s="20"/>
      <c r="B73" s="105" t="s">
        <v>82</v>
      </c>
      <c r="C73" s="49"/>
      <c r="D73" s="49"/>
      <c r="E73" s="20"/>
      <c r="F73" s="20"/>
      <c r="G73" s="20"/>
      <c r="H73" s="20"/>
      <c r="I73" s="20"/>
      <c r="J73" s="20"/>
      <c r="K73" s="20"/>
      <c r="L73" s="20"/>
      <c r="M73" s="20">
        <v>12</v>
      </c>
      <c r="N73" s="20"/>
    </row>
    <row r="74" spans="1:14" ht="15.75" x14ac:dyDescent="0.25">
      <c r="A74" s="4" t="s">
        <v>90</v>
      </c>
      <c r="B74" s="20"/>
      <c r="C74" s="49">
        <v>4</v>
      </c>
      <c r="D74" s="49">
        <v>9</v>
      </c>
      <c r="E74" s="20">
        <v>27</v>
      </c>
      <c r="F74" s="20">
        <v>34</v>
      </c>
      <c r="G74" s="20">
        <v>40</v>
      </c>
      <c r="H74" s="20">
        <v>42</v>
      </c>
      <c r="I74" s="20">
        <v>31</v>
      </c>
      <c r="J74" s="20">
        <v>29</v>
      </c>
      <c r="K74" s="20">
        <v>32</v>
      </c>
      <c r="L74" s="20">
        <v>33</v>
      </c>
      <c r="M74" s="20">
        <v>43</v>
      </c>
      <c r="N74" s="20"/>
    </row>
    <row r="75" spans="1:14" ht="15.75" x14ac:dyDescent="0.25">
      <c r="A75" s="4" t="s">
        <v>135</v>
      </c>
      <c r="B75" s="20"/>
      <c r="C75" s="49"/>
      <c r="D75" s="49">
        <v>4</v>
      </c>
      <c r="E75" s="20">
        <v>9</v>
      </c>
      <c r="F75" s="20">
        <v>27</v>
      </c>
      <c r="G75" s="20">
        <v>34</v>
      </c>
      <c r="H75" s="20">
        <v>32</v>
      </c>
      <c r="I75" s="20">
        <v>31</v>
      </c>
      <c r="J75" s="20">
        <v>29</v>
      </c>
      <c r="K75" s="20">
        <v>22</v>
      </c>
      <c r="L75" s="20">
        <v>29</v>
      </c>
      <c r="M75" s="20">
        <v>31</v>
      </c>
      <c r="N75" s="20"/>
    </row>
    <row r="76" spans="1:14" ht="15.75" x14ac:dyDescent="0.25">
      <c r="A76" s="20"/>
      <c r="B76" s="20"/>
      <c r="C76" s="49"/>
      <c r="D76" s="49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ht="15.75" x14ac:dyDescent="0.25">
      <c r="A77" s="20"/>
      <c r="B77" s="20"/>
      <c r="C77" s="49"/>
      <c r="D77" s="49"/>
      <c r="E77" s="20"/>
      <c r="F77" s="20"/>
      <c r="G77" s="20"/>
      <c r="H77" s="20"/>
      <c r="I77" s="20"/>
      <c r="J77" s="20"/>
      <c r="K77" s="20"/>
      <c r="L77" s="20"/>
      <c r="M77" s="104" t="s">
        <v>136</v>
      </c>
      <c r="N77" s="20"/>
    </row>
    <row r="78" spans="1:14" ht="15.75" x14ac:dyDescent="0.25">
      <c r="A78" s="20" t="s">
        <v>127</v>
      </c>
      <c r="B78" s="105" t="s">
        <v>83</v>
      </c>
      <c r="C78" s="49">
        <v>3</v>
      </c>
      <c r="D78" s="49">
        <v>3</v>
      </c>
      <c r="E78" s="20">
        <v>3</v>
      </c>
      <c r="F78" s="20">
        <v>3</v>
      </c>
      <c r="G78" s="20">
        <v>3</v>
      </c>
      <c r="H78" s="20">
        <v>3</v>
      </c>
      <c r="I78" s="20">
        <v>3</v>
      </c>
      <c r="J78" s="20">
        <v>1</v>
      </c>
      <c r="K78" s="20">
        <v>0</v>
      </c>
      <c r="L78" s="20">
        <v>0</v>
      </c>
      <c r="M78" s="20">
        <v>0</v>
      </c>
      <c r="N78" s="20"/>
    </row>
    <row r="79" spans="1:14" ht="15.75" x14ac:dyDescent="0.25">
      <c r="A79" s="20"/>
      <c r="B79" s="105" t="s">
        <v>52</v>
      </c>
      <c r="C79" s="49"/>
      <c r="D79" s="49">
        <v>4</v>
      </c>
      <c r="E79" s="20">
        <v>4</v>
      </c>
      <c r="F79" s="20">
        <v>4</v>
      </c>
      <c r="G79" s="20">
        <v>4</v>
      </c>
      <c r="H79" s="20">
        <v>4</v>
      </c>
      <c r="I79" s="20">
        <v>4</v>
      </c>
      <c r="J79" s="20">
        <v>2</v>
      </c>
      <c r="K79" s="20">
        <v>1</v>
      </c>
      <c r="L79" s="20">
        <v>1</v>
      </c>
      <c r="M79" s="20">
        <v>1</v>
      </c>
      <c r="N79" s="20"/>
    </row>
    <row r="80" spans="1:14" ht="15.75" x14ac:dyDescent="0.25">
      <c r="A80" s="20"/>
      <c r="B80" s="105" t="s">
        <v>77</v>
      </c>
      <c r="C80" s="49"/>
      <c r="D80" s="49"/>
      <c r="E80" s="20">
        <v>15</v>
      </c>
      <c r="F80" s="20">
        <v>15</v>
      </c>
      <c r="G80" s="20">
        <v>15</v>
      </c>
      <c r="H80" s="20">
        <v>15</v>
      </c>
      <c r="I80" s="20">
        <v>10</v>
      </c>
      <c r="J80" s="20">
        <v>7</v>
      </c>
      <c r="K80" s="20">
        <v>7</v>
      </c>
      <c r="L80" s="20">
        <v>7</v>
      </c>
      <c r="M80" s="20">
        <v>6</v>
      </c>
      <c r="N80" s="20"/>
    </row>
    <row r="81" spans="1:14" ht="15.75" x14ac:dyDescent="0.25">
      <c r="A81" s="20"/>
      <c r="B81" s="105" t="s">
        <v>53</v>
      </c>
      <c r="C81" s="49"/>
      <c r="D81" s="49"/>
      <c r="E81" s="20"/>
      <c r="F81" s="20">
        <v>13</v>
      </c>
      <c r="G81" s="20">
        <v>13</v>
      </c>
      <c r="H81" s="20">
        <v>13</v>
      </c>
      <c r="I81" s="20">
        <v>9</v>
      </c>
      <c r="J81" s="20">
        <v>8</v>
      </c>
      <c r="K81" s="20">
        <v>4</v>
      </c>
      <c r="L81" s="20">
        <v>4</v>
      </c>
      <c r="M81" s="20">
        <v>4</v>
      </c>
      <c r="N81" s="20"/>
    </row>
    <row r="82" spans="1:14" ht="15.75" x14ac:dyDescent="0.25">
      <c r="A82" s="20"/>
      <c r="B82" s="105" t="s">
        <v>54</v>
      </c>
      <c r="C82" s="49"/>
      <c r="D82" s="49"/>
      <c r="E82" s="20"/>
      <c r="F82" s="20"/>
      <c r="G82" s="20">
        <v>5</v>
      </c>
      <c r="H82" s="20">
        <v>4</v>
      </c>
      <c r="I82" s="20">
        <v>4</v>
      </c>
      <c r="J82" s="20">
        <v>4</v>
      </c>
      <c r="K82" s="20">
        <v>4</v>
      </c>
      <c r="L82" s="20">
        <v>4</v>
      </c>
      <c r="M82" s="20">
        <v>4</v>
      </c>
      <c r="N82" s="20"/>
    </row>
    <row r="83" spans="1:14" ht="15.75" x14ac:dyDescent="0.25">
      <c r="A83" s="20"/>
      <c r="B83" s="105" t="s">
        <v>55</v>
      </c>
      <c r="C83" s="49"/>
      <c r="D83" s="49"/>
      <c r="E83" s="20"/>
      <c r="F83" s="20"/>
      <c r="G83" s="20"/>
      <c r="H83" s="20">
        <v>7</v>
      </c>
      <c r="I83" s="20">
        <v>7</v>
      </c>
      <c r="J83" s="20">
        <v>7</v>
      </c>
      <c r="K83" s="20">
        <v>6</v>
      </c>
      <c r="L83" s="20">
        <v>3</v>
      </c>
      <c r="M83" s="20">
        <v>2</v>
      </c>
      <c r="N83" s="20"/>
    </row>
    <row r="84" spans="1:14" ht="15.75" x14ac:dyDescent="0.25">
      <c r="A84" s="20"/>
      <c r="B84" s="105" t="s">
        <v>79</v>
      </c>
      <c r="C84" s="49"/>
      <c r="D84" s="49"/>
      <c r="E84" s="20"/>
      <c r="F84" s="20"/>
      <c r="G84" s="20"/>
      <c r="H84" s="20"/>
      <c r="I84" s="20">
        <v>4</v>
      </c>
      <c r="J84" s="20">
        <v>4</v>
      </c>
      <c r="K84" s="20">
        <v>4</v>
      </c>
      <c r="L84" s="20">
        <v>4</v>
      </c>
      <c r="M84" s="20">
        <v>0</v>
      </c>
      <c r="N84" s="20"/>
    </row>
    <row r="85" spans="1:14" ht="15.75" x14ac:dyDescent="0.25">
      <c r="A85" s="20"/>
      <c r="B85" s="105" t="s">
        <v>84</v>
      </c>
      <c r="C85" s="49"/>
      <c r="D85" s="49"/>
      <c r="E85" s="20"/>
      <c r="F85" s="20"/>
      <c r="G85" s="20"/>
      <c r="H85" s="20"/>
      <c r="I85" s="20"/>
      <c r="J85" s="20">
        <v>1</v>
      </c>
      <c r="K85" s="20">
        <v>1</v>
      </c>
      <c r="L85" s="20">
        <v>1</v>
      </c>
      <c r="M85" s="20">
        <v>0</v>
      </c>
      <c r="N85" s="20"/>
    </row>
    <row r="86" spans="1:14" ht="15.75" x14ac:dyDescent="0.25">
      <c r="A86" s="20"/>
      <c r="B86" s="105" t="s">
        <v>56</v>
      </c>
      <c r="C86" s="49"/>
      <c r="D86" s="49"/>
      <c r="E86" s="20"/>
      <c r="F86" s="20"/>
      <c r="G86" s="20"/>
      <c r="H86" s="20"/>
      <c r="I86" s="20"/>
      <c r="J86" s="20"/>
      <c r="K86" s="20">
        <v>3</v>
      </c>
      <c r="L86" s="20">
        <v>3</v>
      </c>
      <c r="M86" s="20">
        <v>2</v>
      </c>
      <c r="N86" s="20"/>
    </row>
    <row r="87" spans="1:14" ht="15.75" x14ac:dyDescent="0.25">
      <c r="A87" s="20"/>
      <c r="B87" s="105" t="s">
        <v>57</v>
      </c>
      <c r="C87" s="49"/>
      <c r="D87" s="49"/>
      <c r="E87" s="20"/>
      <c r="F87" s="20"/>
      <c r="G87" s="20"/>
      <c r="H87" s="20"/>
      <c r="I87" s="20"/>
      <c r="J87" s="20"/>
      <c r="K87" s="20"/>
      <c r="L87" s="20">
        <v>5</v>
      </c>
      <c r="M87" s="20">
        <v>4</v>
      </c>
      <c r="N87" s="20"/>
    </row>
    <row r="88" spans="1:14" ht="15.75" x14ac:dyDescent="0.25">
      <c r="A88" s="20"/>
      <c r="B88" s="105" t="s">
        <v>82</v>
      </c>
      <c r="C88" s="49"/>
      <c r="D88" s="49"/>
      <c r="E88" s="20"/>
      <c r="F88" s="20"/>
      <c r="G88" s="20"/>
      <c r="H88" s="20"/>
      <c r="I88" s="20"/>
      <c r="J88" s="20"/>
      <c r="K88" s="20"/>
      <c r="L88" s="20"/>
      <c r="M88" s="20">
        <v>12</v>
      </c>
      <c r="N88" s="20"/>
    </row>
    <row r="89" spans="1:14" ht="15.75" x14ac:dyDescent="0.25">
      <c r="A89" s="4" t="s">
        <v>90</v>
      </c>
      <c r="B89" s="20"/>
      <c r="C89" s="49">
        <v>3</v>
      </c>
      <c r="D89" s="49">
        <v>7</v>
      </c>
      <c r="E89" s="20">
        <v>22</v>
      </c>
      <c r="F89" s="20">
        <v>35</v>
      </c>
      <c r="G89" s="20">
        <v>40</v>
      </c>
      <c r="H89" s="20">
        <v>46</v>
      </c>
      <c r="I89" s="20">
        <v>41</v>
      </c>
      <c r="J89" s="20">
        <v>34</v>
      </c>
      <c r="K89" s="20">
        <v>30</v>
      </c>
      <c r="L89" s="20">
        <v>32</v>
      </c>
      <c r="M89" s="20">
        <v>35</v>
      </c>
      <c r="N89" s="20"/>
    </row>
    <row r="90" spans="1:14" ht="15.75" x14ac:dyDescent="0.25">
      <c r="A90" s="4" t="s">
        <v>135</v>
      </c>
      <c r="B90" s="20"/>
      <c r="C90" s="49"/>
      <c r="D90" s="49">
        <v>3</v>
      </c>
      <c r="E90" s="20">
        <v>7</v>
      </c>
      <c r="F90" s="20">
        <v>22</v>
      </c>
      <c r="G90" s="20">
        <v>35</v>
      </c>
      <c r="H90" s="20">
        <v>39</v>
      </c>
      <c r="I90" s="20">
        <v>37</v>
      </c>
      <c r="J90" s="20">
        <v>33</v>
      </c>
      <c r="K90" s="20">
        <v>27</v>
      </c>
      <c r="L90" s="20">
        <v>27</v>
      </c>
      <c r="M90" s="20">
        <v>23</v>
      </c>
      <c r="N90" s="20"/>
    </row>
    <row r="91" spans="1:14" ht="15.75" x14ac:dyDescent="0.25">
      <c r="A91" s="20"/>
      <c r="B91" s="20"/>
      <c r="C91" s="49"/>
      <c r="D91" s="49"/>
      <c r="E91" s="20"/>
      <c r="F91" s="20"/>
      <c r="G91" s="20"/>
      <c r="H91" s="20"/>
      <c r="I91" s="20"/>
      <c r="J91" s="20"/>
      <c r="K91" s="84"/>
      <c r="L91" s="20"/>
      <c r="M91" s="20"/>
      <c r="N91" s="20"/>
    </row>
    <row r="92" spans="1:14" ht="15.75" x14ac:dyDescent="0.25">
      <c r="A92" s="20"/>
      <c r="B92" s="20"/>
      <c r="C92" s="49"/>
      <c r="D92" s="49"/>
      <c r="E92" s="20"/>
      <c r="F92" s="20"/>
      <c r="G92" s="20"/>
      <c r="H92" s="20"/>
      <c r="I92" s="20"/>
      <c r="J92" s="20"/>
      <c r="K92" s="84"/>
      <c r="L92" s="20"/>
      <c r="M92" s="20"/>
      <c r="N92" s="20"/>
    </row>
    <row r="93" spans="1:14" ht="15.75" x14ac:dyDescent="0.25">
      <c r="A93" s="12"/>
      <c r="B93" s="12"/>
      <c r="C93" s="50"/>
      <c r="D93" s="50"/>
      <c r="E93" s="53"/>
      <c r="F93" s="53"/>
      <c r="G93" s="53"/>
      <c r="H93" s="53"/>
      <c r="I93" s="103" t="s">
        <v>136</v>
      </c>
      <c r="J93" s="53"/>
      <c r="K93" s="35"/>
      <c r="L93" s="35"/>
    </row>
    <row r="94" spans="1:14" ht="15.75" x14ac:dyDescent="0.25">
      <c r="A94" s="12" t="s">
        <v>97</v>
      </c>
      <c r="B94" s="99" t="s">
        <v>83</v>
      </c>
      <c r="C94" s="50">
        <v>4</v>
      </c>
      <c r="D94" s="50">
        <v>4</v>
      </c>
      <c r="E94" s="53">
        <v>4</v>
      </c>
      <c r="F94" s="53">
        <v>4</v>
      </c>
      <c r="G94" s="53">
        <v>4</v>
      </c>
      <c r="H94" s="53">
        <v>4</v>
      </c>
      <c r="I94" s="53">
        <v>1</v>
      </c>
      <c r="J94" s="53"/>
      <c r="K94" s="35"/>
      <c r="L94" s="35"/>
    </row>
    <row r="95" spans="1:14" ht="15.75" x14ac:dyDescent="0.25">
      <c r="A95" s="12"/>
      <c r="B95" s="99" t="s">
        <v>52</v>
      </c>
      <c r="C95" s="50"/>
      <c r="D95" s="50">
        <v>8</v>
      </c>
      <c r="E95" s="53">
        <v>8</v>
      </c>
      <c r="F95" s="53">
        <v>8</v>
      </c>
      <c r="G95" s="53">
        <v>6</v>
      </c>
      <c r="H95" s="53">
        <v>3</v>
      </c>
      <c r="I95" s="53">
        <v>1</v>
      </c>
      <c r="J95" s="53"/>
      <c r="K95" s="35"/>
      <c r="L95" s="35"/>
    </row>
    <row r="96" spans="1:14" ht="15.75" x14ac:dyDescent="0.25">
      <c r="A96" s="12"/>
      <c r="B96" s="99" t="s">
        <v>77</v>
      </c>
      <c r="C96" s="50"/>
      <c r="D96" s="50"/>
      <c r="E96" s="53">
        <v>33</v>
      </c>
      <c r="F96" s="53">
        <v>33</v>
      </c>
      <c r="G96" s="53">
        <v>25</v>
      </c>
      <c r="H96" s="53">
        <v>15</v>
      </c>
      <c r="I96" s="53">
        <v>10</v>
      </c>
      <c r="J96" s="53"/>
      <c r="K96" s="35"/>
      <c r="L96" s="35"/>
    </row>
    <row r="97" spans="1:12" ht="15.75" x14ac:dyDescent="0.25">
      <c r="A97" s="12"/>
      <c r="B97" s="99" t="s">
        <v>53</v>
      </c>
      <c r="C97" s="50"/>
      <c r="D97" s="50"/>
      <c r="E97" s="53"/>
      <c r="F97" s="53">
        <v>6</v>
      </c>
      <c r="G97" s="53">
        <v>6</v>
      </c>
      <c r="H97" s="53">
        <v>3</v>
      </c>
      <c r="I97" s="53">
        <v>2</v>
      </c>
      <c r="J97" s="53"/>
      <c r="K97" s="35"/>
      <c r="L97" s="35"/>
    </row>
    <row r="98" spans="1:12" ht="15.75" x14ac:dyDescent="0.25">
      <c r="A98" s="12"/>
      <c r="B98" s="99" t="s">
        <v>54</v>
      </c>
      <c r="C98" s="50"/>
      <c r="D98" s="50"/>
      <c r="E98" s="53"/>
      <c r="F98" s="53"/>
      <c r="G98" s="53">
        <v>7</v>
      </c>
      <c r="H98" s="53">
        <v>6</v>
      </c>
      <c r="I98" s="53">
        <v>4</v>
      </c>
      <c r="J98" s="53"/>
      <c r="K98" s="35"/>
      <c r="L98" s="35"/>
    </row>
    <row r="99" spans="1:12" ht="15.75" x14ac:dyDescent="0.25">
      <c r="A99" s="12"/>
      <c r="B99" s="99" t="s">
        <v>55</v>
      </c>
      <c r="C99" s="50"/>
      <c r="D99" s="50"/>
      <c r="E99" s="53"/>
      <c r="F99" s="53"/>
      <c r="G99" s="53"/>
      <c r="H99" s="53">
        <v>13</v>
      </c>
      <c r="I99" s="53">
        <v>9</v>
      </c>
      <c r="J99" s="53"/>
      <c r="K99" s="35"/>
      <c r="L99" s="35"/>
    </row>
    <row r="100" spans="1:12" ht="15.75" x14ac:dyDescent="0.25">
      <c r="A100" s="12"/>
      <c r="B100" s="99" t="s">
        <v>79</v>
      </c>
      <c r="C100" s="50"/>
      <c r="D100" s="50"/>
      <c r="E100" s="53"/>
      <c r="F100" s="53"/>
      <c r="G100" s="53"/>
      <c r="H100" s="53"/>
      <c r="I100" s="53">
        <v>6</v>
      </c>
      <c r="J100" s="53"/>
      <c r="K100" s="35"/>
      <c r="L100" s="35"/>
    </row>
    <row r="101" spans="1:12" ht="15.75" x14ac:dyDescent="0.25">
      <c r="A101" s="12"/>
      <c r="B101" s="99" t="s">
        <v>84</v>
      </c>
      <c r="C101" s="50"/>
      <c r="D101" s="50"/>
      <c r="E101" s="53"/>
      <c r="F101" s="53"/>
      <c r="G101" s="53"/>
      <c r="H101" s="53"/>
      <c r="I101" s="53"/>
      <c r="J101" s="53"/>
      <c r="K101" s="35"/>
      <c r="L101" s="35"/>
    </row>
    <row r="102" spans="1:12" ht="15.75" x14ac:dyDescent="0.25">
      <c r="A102" s="12"/>
      <c r="B102" s="99" t="s">
        <v>56</v>
      </c>
      <c r="C102" s="50"/>
      <c r="D102" s="50"/>
      <c r="E102" s="53"/>
      <c r="F102" s="53"/>
      <c r="G102" s="53"/>
      <c r="H102" s="53"/>
      <c r="I102" s="53"/>
      <c r="J102" s="53"/>
      <c r="K102" s="35"/>
      <c r="L102" s="35"/>
    </row>
    <row r="103" spans="1:12" ht="15.75" x14ac:dyDescent="0.25">
      <c r="A103" s="12"/>
      <c r="B103" s="99" t="s">
        <v>57</v>
      </c>
      <c r="C103" s="50"/>
      <c r="D103" s="50"/>
      <c r="E103" s="53"/>
      <c r="F103" s="53"/>
      <c r="G103" s="53"/>
      <c r="H103" s="53"/>
      <c r="I103" s="53"/>
      <c r="J103" s="53"/>
      <c r="K103" s="35"/>
      <c r="L103" s="35"/>
    </row>
    <row r="104" spans="1:12" ht="15.75" x14ac:dyDescent="0.25">
      <c r="A104" s="12"/>
      <c r="B104" s="99" t="s">
        <v>82</v>
      </c>
      <c r="C104" s="50"/>
      <c r="D104" s="50"/>
      <c r="E104" s="53"/>
      <c r="F104" s="53"/>
      <c r="G104" s="53"/>
      <c r="H104" s="53"/>
      <c r="I104" s="53"/>
      <c r="J104" s="53"/>
      <c r="K104" s="35"/>
      <c r="L104" s="35"/>
    </row>
    <row r="105" spans="1:12" ht="15.75" x14ac:dyDescent="0.25">
      <c r="A105" s="4" t="s">
        <v>90</v>
      </c>
      <c r="B105" s="12"/>
      <c r="C105" s="50">
        <v>4</v>
      </c>
      <c r="D105" s="50">
        <v>12</v>
      </c>
      <c r="E105" s="53">
        <v>45</v>
      </c>
      <c r="F105" s="53">
        <v>51</v>
      </c>
      <c r="G105" s="101">
        <v>48</v>
      </c>
      <c r="H105" s="101">
        <v>44</v>
      </c>
      <c r="I105" s="101">
        <v>33</v>
      </c>
      <c r="J105" s="53"/>
      <c r="K105" s="35"/>
      <c r="L105" s="35"/>
    </row>
    <row r="106" spans="1:12" ht="15.75" x14ac:dyDescent="0.25">
      <c r="A106" s="4" t="s">
        <v>135</v>
      </c>
      <c r="B106" s="12"/>
      <c r="C106" s="50"/>
      <c r="D106" s="50">
        <v>4</v>
      </c>
      <c r="E106" s="53">
        <v>12</v>
      </c>
      <c r="F106" s="53">
        <v>45</v>
      </c>
      <c r="G106" s="101">
        <v>41</v>
      </c>
      <c r="H106" s="101">
        <v>31</v>
      </c>
      <c r="I106" s="101">
        <v>27</v>
      </c>
      <c r="J106" s="53"/>
      <c r="K106" s="35"/>
      <c r="L106" s="35"/>
    </row>
    <row r="107" spans="1:12" ht="15.75" x14ac:dyDescent="0.25">
      <c r="A107" s="12"/>
      <c r="B107" s="12"/>
      <c r="C107" s="50"/>
      <c r="D107" s="50"/>
      <c r="E107" s="53"/>
      <c r="F107" s="53"/>
      <c r="G107" s="53"/>
      <c r="H107" s="53"/>
      <c r="I107" s="53"/>
      <c r="J107" s="53"/>
      <c r="K107" s="35"/>
      <c r="L107" s="35"/>
    </row>
    <row r="108" spans="1:12" ht="15.75" x14ac:dyDescent="0.25">
      <c r="A108" s="12"/>
      <c r="B108" s="12"/>
      <c r="C108" s="50"/>
      <c r="D108" s="50"/>
      <c r="E108" s="53"/>
      <c r="F108" s="53"/>
      <c r="G108" s="53"/>
      <c r="H108" s="53"/>
      <c r="I108" s="103" t="s">
        <v>136</v>
      </c>
      <c r="J108" s="53"/>
      <c r="K108" s="35"/>
      <c r="L108" s="35"/>
    </row>
    <row r="109" spans="1:12" ht="15.75" x14ac:dyDescent="0.25">
      <c r="A109" s="12" t="s">
        <v>128</v>
      </c>
      <c r="B109" s="99" t="s">
        <v>83</v>
      </c>
      <c r="C109" s="50">
        <v>3</v>
      </c>
      <c r="D109" s="50">
        <v>3</v>
      </c>
      <c r="E109" s="53">
        <v>3</v>
      </c>
      <c r="F109" s="53">
        <v>3</v>
      </c>
      <c r="G109" s="53">
        <v>3</v>
      </c>
      <c r="H109" s="53">
        <v>3</v>
      </c>
      <c r="I109" s="53">
        <v>1</v>
      </c>
      <c r="J109" s="53"/>
      <c r="K109" s="35"/>
      <c r="L109" s="35"/>
    </row>
    <row r="110" spans="1:12" ht="15.75" x14ac:dyDescent="0.25">
      <c r="A110" s="12"/>
      <c r="B110" s="99" t="s">
        <v>52</v>
      </c>
      <c r="C110" s="50"/>
      <c r="D110" s="50">
        <v>1</v>
      </c>
      <c r="E110" s="53">
        <v>1</v>
      </c>
      <c r="F110" s="53">
        <v>1</v>
      </c>
      <c r="G110" s="53">
        <v>1</v>
      </c>
      <c r="H110" s="53">
        <v>1</v>
      </c>
      <c r="I110" s="53">
        <v>1</v>
      </c>
      <c r="J110" s="53"/>
      <c r="K110" s="35"/>
      <c r="L110" s="35"/>
    </row>
    <row r="111" spans="1:12" ht="15.75" x14ac:dyDescent="0.25">
      <c r="A111" s="12"/>
      <c r="B111" s="99" t="s">
        <v>77</v>
      </c>
      <c r="C111" s="50"/>
      <c r="D111" s="50"/>
      <c r="E111" s="53">
        <v>16</v>
      </c>
      <c r="F111" s="53">
        <v>16</v>
      </c>
      <c r="G111" s="53">
        <v>10</v>
      </c>
      <c r="H111" s="53">
        <v>7</v>
      </c>
      <c r="I111" s="53">
        <v>6</v>
      </c>
      <c r="J111" s="53"/>
      <c r="K111" s="35"/>
      <c r="L111" s="35"/>
    </row>
    <row r="112" spans="1:12" ht="15.75" x14ac:dyDescent="0.25">
      <c r="A112" s="12"/>
      <c r="B112" s="99" t="s">
        <v>53</v>
      </c>
      <c r="C112" s="50"/>
      <c r="D112" s="50"/>
      <c r="E112" s="53"/>
      <c r="F112" s="53">
        <v>4</v>
      </c>
      <c r="G112" s="53">
        <v>4</v>
      </c>
      <c r="H112" s="53">
        <v>3</v>
      </c>
      <c r="I112" s="53">
        <v>3</v>
      </c>
      <c r="J112" s="53"/>
      <c r="K112" s="35"/>
      <c r="L112" s="35"/>
    </row>
    <row r="113" spans="1:12" ht="15.75" x14ac:dyDescent="0.25">
      <c r="A113" s="12"/>
      <c r="B113" s="99" t="s">
        <v>54</v>
      </c>
      <c r="C113" s="50"/>
      <c r="D113" s="50"/>
      <c r="E113" s="53"/>
      <c r="F113" s="53"/>
      <c r="G113" s="53">
        <v>9</v>
      </c>
      <c r="H113" s="53">
        <v>4</v>
      </c>
      <c r="I113" s="53">
        <v>3</v>
      </c>
      <c r="J113" s="53"/>
      <c r="K113" s="35"/>
      <c r="L113" s="35"/>
    </row>
    <row r="114" spans="1:12" ht="15.75" x14ac:dyDescent="0.25">
      <c r="A114" s="12"/>
      <c r="B114" s="99" t="s">
        <v>55</v>
      </c>
      <c r="C114" s="50"/>
      <c r="D114" s="50"/>
      <c r="E114" s="53"/>
      <c r="F114" s="53"/>
      <c r="G114" s="53"/>
      <c r="H114" s="53">
        <v>7</v>
      </c>
      <c r="I114" s="53">
        <v>2</v>
      </c>
      <c r="J114" s="53"/>
      <c r="K114" s="35"/>
      <c r="L114" s="35"/>
    </row>
    <row r="115" spans="1:12" ht="15.75" x14ac:dyDescent="0.25">
      <c r="A115" s="12"/>
      <c r="B115" s="99" t="s">
        <v>79</v>
      </c>
      <c r="C115" s="50"/>
      <c r="D115" s="50"/>
      <c r="E115" s="53"/>
      <c r="F115" s="53"/>
      <c r="G115" s="53"/>
      <c r="H115" s="53"/>
      <c r="I115" s="53">
        <v>0</v>
      </c>
      <c r="J115" s="53"/>
      <c r="K115" s="35"/>
      <c r="L115" s="35"/>
    </row>
    <row r="116" spans="1:12" ht="15.75" x14ac:dyDescent="0.25">
      <c r="A116" s="12"/>
      <c r="B116" s="99" t="s">
        <v>84</v>
      </c>
      <c r="C116" s="50"/>
      <c r="D116" s="50"/>
      <c r="E116" s="53"/>
      <c r="F116" s="53"/>
      <c r="G116" s="53"/>
      <c r="H116" s="53"/>
      <c r="I116" s="53"/>
      <c r="J116" s="53"/>
      <c r="K116" s="35"/>
      <c r="L116" s="35"/>
    </row>
    <row r="117" spans="1:12" ht="15.75" x14ac:dyDescent="0.25">
      <c r="A117" s="12"/>
      <c r="B117" s="99" t="s">
        <v>56</v>
      </c>
      <c r="C117" s="50"/>
      <c r="D117" s="50"/>
      <c r="E117" s="53"/>
      <c r="F117" s="53"/>
      <c r="G117" s="53"/>
      <c r="H117" s="53"/>
      <c r="I117" s="53"/>
      <c r="J117" s="53"/>
      <c r="K117" s="35"/>
      <c r="L117" s="35"/>
    </row>
    <row r="118" spans="1:12" ht="15.75" x14ac:dyDescent="0.25">
      <c r="A118" s="12"/>
      <c r="B118" s="99" t="s">
        <v>57</v>
      </c>
      <c r="C118" s="50"/>
      <c r="D118" s="50"/>
      <c r="E118" s="53"/>
      <c r="F118" s="53"/>
      <c r="G118" s="53"/>
      <c r="H118" s="53"/>
      <c r="I118" s="53"/>
      <c r="J118" s="53"/>
      <c r="K118" s="35"/>
      <c r="L118" s="35"/>
    </row>
    <row r="119" spans="1:12" ht="15.75" x14ac:dyDescent="0.25">
      <c r="A119" s="12"/>
      <c r="B119" s="99" t="s">
        <v>82</v>
      </c>
      <c r="C119" s="50"/>
      <c r="D119" s="50"/>
      <c r="E119" s="53"/>
      <c r="F119" s="53"/>
      <c r="G119" s="53"/>
      <c r="H119" s="53"/>
      <c r="I119" s="53"/>
      <c r="J119" s="53"/>
      <c r="K119" s="35"/>
      <c r="L119" s="35"/>
    </row>
    <row r="120" spans="1:12" ht="15.75" x14ac:dyDescent="0.25">
      <c r="A120" s="4" t="s">
        <v>90</v>
      </c>
      <c r="B120" s="12"/>
      <c r="C120" s="50">
        <v>3</v>
      </c>
      <c r="D120" s="50">
        <v>4</v>
      </c>
      <c r="E120" s="53">
        <v>20</v>
      </c>
      <c r="F120" s="53">
        <v>24</v>
      </c>
      <c r="G120" s="101">
        <v>29</v>
      </c>
      <c r="H120" s="101">
        <v>25</v>
      </c>
      <c r="I120" s="101">
        <v>16</v>
      </c>
      <c r="J120" s="53"/>
      <c r="K120" s="35"/>
      <c r="L120" s="35"/>
    </row>
    <row r="121" spans="1:12" ht="15.75" x14ac:dyDescent="0.25">
      <c r="A121" s="4" t="s">
        <v>135</v>
      </c>
      <c r="B121" s="12"/>
      <c r="C121" s="50"/>
      <c r="D121" s="50">
        <v>3</v>
      </c>
      <c r="E121" s="53">
        <v>4</v>
      </c>
      <c r="F121" s="53">
        <v>20</v>
      </c>
      <c r="G121" s="101">
        <v>18</v>
      </c>
      <c r="H121" s="101">
        <v>18</v>
      </c>
      <c r="I121" s="101">
        <v>16</v>
      </c>
      <c r="J121" s="53"/>
      <c r="K121" s="35"/>
      <c r="L121" s="35"/>
    </row>
    <row r="122" spans="1:12" ht="15.75" x14ac:dyDescent="0.25">
      <c r="A122" s="12"/>
      <c r="B122" s="12"/>
      <c r="C122" s="50"/>
      <c r="D122" s="50"/>
      <c r="E122" s="53"/>
      <c r="F122" s="53"/>
      <c r="G122" s="53"/>
      <c r="H122" s="53"/>
      <c r="I122" s="53"/>
      <c r="J122" s="53"/>
      <c r="K122" s="35"/>
      <c r="L122" s="35"/>
    </row>
    <row r="123" spans="1:12" ht="15.75" x14ac:dyDescent="0.25">
      <c r="A123" s="12"/>
      <c r="B123" s="12"/>
      <c r="C123" s="50"/>
      <c r="D123" s="50"/>
      <c r="E123" s="53"/>
      <c r="F123" s="53"/>
      <c r="G123" s="53"/>
      <c r="H123" s="53"/>
      <c r="I123" s="103" t="s">
        <v>136</v>
      </c>
      <c r="J123" s="53"/>
      <c r="K123" s="35"/>
      <c r="L123" s="35"/>
    </row>
    <row r="124" spans="1:12" ht="15.75" x14ac:dyDescent="0.25">
      <c r="A124" s="12" t="s">
        <v>129</v>
      </c>
      <c r="B124" s="99" t="s">
        <v>83</v>
      </c>
      <c r="C124" s="50">
        <v>3</v>
      </c>
      <c r="D124" s="50">
        <v>3</v>
      </c>
      <c r="E124" s="53">
        <v>3</v>
      </c>
      <c r="F124" s="53">
        <v>3</v>
      </c>
      <c r="G124" s="53">
        <v>3</v>
      </c>
      <c r="H124" s="53">
        <v>3</v>
      </c>
      <c r="I124" s="53">
        <v>1</v>
      </c>
      <c r="J124" s="53"/>
      <c r="K124" s="35"/>
      <c r="L124" s="35"/>
    </row>
    <row r="125" spans="1:12" ht="15.75" x14ac:dyDescent="0.25">
      <c r="A125" s="12"/>
      <c r="B125" s="99" t="s">
        <v>52</v>
      </c>
      <c r="C125" s="50"/>
      <c r="D125" s="50">
        <v>3</v>
      </c>
      <c r="E125" s="53">
        <v>3</v>
      </c>
      <c r="F125" s="53">
        <v>3</v>
      </c>
      <c r="G125" s="53">
        <v>2</v>
      </c>
      <c r="H125" s="53">
        <v>2</v>
      </c>
      <c r="I125" s="53">
        <v>1</v>
      </c>
      <c r="J125" s="53"/>
      <c r="K125" s="35"/>
      <c r="L125" s="35"/>
    </row>
    <row r="126" spans="1:12" ht="15.75" x14ac:dyDescent="0.25">
      <c r="A126" s="12"/>
      <c r="B126" s="99" t="s">
        <v>77</v>
      </c>
      <c r="C126" s="50"/>
      <c r="D126" s="50"/>
      <c r="E126" s="53">
        <v>18</v>
      </c>
      <c r="F126" s="53">
        <v>18</v>
      </c>
      <c r="G126" s="53">
        <v>13</v>
      </c>
      <c r="H126" s="53">
        <v>10</v>
      </c>
      <c r="I126" s="53">
        <v>7</v>
      </c>
      <c r="J126" s="53"/>
      <c r="K126" s="35"/>
      <c r="L126" s="35"/>
    </row>
    <row r="127" spans="1:12" ht="15.75" x14ac:dyDescent="0.25">
      <c r="A127" s="12"/>
      <c r="B127" s="99" t="s">
        <v>53</v>
      </c>
      <c r="C127" s="50"/>
      <c r="D127" s="50"/>
      <c r="E127" s="53"/>
      <c r="F127" s="53">
        <v>5</v>
      </c>
      <c r="G127" s="53">
        <v>5</v>
      </c>
      <c r="H127" s="53">
        <v>4</v>
      </c>
      <c r="I127" s="53">
        <v>3</v>
      </c>
      <c r="J127" s="53"/>
      <c r="K127" s="35"/>
      <c r="L127" s="35"/>
    </row>
    <row r="128" spans="1:12" ht="15.75" x14ac:dyDescent="0.25">
      <c r="A128" s="12"/>
      <c r="B128" s="99" t="s">
        <v>54</v>
      </c>
      <c r="C128" s="50"/>
      <c r="D128" s="50"/>
      <c r="E128" s="53"/>
      <c r="F128" s="53"/>
      <c r="G128" s="53">
        <v>10</v>
      </c>
      <c r="H128" s="53">
        <v>5</v>
      </c>
      <c r="I128" s="53">
        <v>4</v>
      </c>
      <c r="J128" s="53"/>
      <c r="K128" s="35"/>
      <c r="L128" s="35"/>
    </row>
    <row r="129" spans="1:12" ht="15.75" x14ac:dyDescent="0.25">
      <c r="A129" s="12"/>
      <c r="B129" s="99" t="s">
        <v>55</v>
      </c>
      <c r="C129" s="50"/>
      <c r="D129" s="50"/>
      <c r="E129" s="53"/>
      <c r="F129" s="53"/>
      <c r="G129" s="53"/>
      <c r="H129" s="53">
        <v>6</v>
      </c>
      <c r="I129" s="53">
        <v>5</v>
      </c>
      <c r="J129" s="53"/>
      <c r="K129" s="35"/>
      <c r="L129" s="35"/>
    </row>
    <row r="130" spans="1:12" ht="15.75" x14ac:dyDescent="0.25">
      <c r="A130" s="12"/>
      <c r="B130" s="99" t="s">
        <v>79</v>
      </c>
      <c r="C130" s="50"/>
      <c r="D130" s="50"/>
      <c r="E130" s="53"/>
      <c r="F130" s="53"/>
      <c r="G130" s="53"/>
      <c r="H130" s="53"/>
      <c r="I130" s="56">
        <v>0</v>
      </c>
      <c r="J130" s="53"/>
      <c r="K130" s="35"/>
      <c r="L130" s="35"/>
    </row>
    <row r="131" spans="1:12" ht="15.75" x14ac:dyDescent="0.25">
      <c r="A131" s="12"/>
      <c r="B131" s="99" t="s">
        <v>84</v>
      </c>
      <c r="C131" s="50"/>
      <c r="D131" s="50"/>
      <c r="E131" s="53"/>
      <c r="F131" s="53"/>
      <c r="G131" s="53"/>
      <c r="H131" s="53"/>
      <c r="I131" s="53"/>
      <c r="J131" s="53"/>
      <c r="K131" s="35"/>
      <c r="L131" s="35"/>
    </row>
    <row r="132" spans="1:12" ht="15.75" x14ac:dyDescent="0.25">
      <c r="A132" s="12"/>
      <c r="B132" s="99" t="s">
        <v>56</v>
      </c>
      <c r="C132" s="50"/>
      <c r="D132" s="50"/>
      <c r="E132" s="53"/>
      <c r="F132" s="53"/>
      <c r="G132" s="53"/>
      <c r="H132" s="53"/>
      <c r="I132" s="53"/>
      <c r="J132" s="53"/>
      <c r="K132" s="35"/>
      <c r="L132" s="35"/>
    </row>
    <row r="133" spans="1:12" ht="15.75" x14ac:dyDescent="0.25">
      <c r="A133" s="12"/>
      <c r="B133" s="99" t="s">
        <v>57</v>
      </c>
      <c r="C133" s="50"/>
      <c r="D133" s="50"/>
      <c r="E133" s="53"/>
      <c r="F133" s="53"/>
      <c r="G133" s="53"/>
      <c r="H133" s="53"/>
      <c r="I133" s="53"/>
      <c r="J133" s="53"/>
      <c r="K133" s="35"/>
      <c r="L133" s="35"/>
    </row>
    <row r="134" spans="1:12" ht="15.75" x14ac:dyDescent="0.25">
      <c r="A134" s="12"/>
      <c r="B134" s="99" t="s">
        <v>82</v>
      </c>
      <c r="C134" s="50"/>
      <c r="D134" s="50"/>
      <c r="E134" s="53"/>
      <c r="F134" s="53"/>
      <c r="G134" s="53"/>
      <c r="H134" s="53"/>
      <c r="I134" s="53"/>
      <c r="J134" s="53"/>
      <c r="K134" s="35"/>
      <c r="L134" s="35"/>
    </row>
    <row r="135" spans="1:12" ht="15.75" x14ac:dyDescent="0.25">
      <c r="A135" s="4" t="s">
        <v>90</v>
      </c>
      <c r="B135" s="12"/>
      <c r="C135" s="50">
        <v>3</v>
      </c>
      <c r="D135" s="50">
        <v>6</v>
      </c>
      <c r="E135" s="53">
        <v>24</v>
      </c>
      <c r="F135" s="53">
        <v>29</v>
      </c>
      <c r="G135" s="101">
        <v>33</v>
      </c>
      <c r="H135" s="101">
        <v>30</v>
      </c>
      <c r="I135" s="101">
        <v>21</v>
      </c>
      <c r="J135" s="53"/>
      <c r="K135" s="35"/>
      <c r="L135" s="35"/>
    </row>
    <row r="136" spans="1:12" ht="15.75" x14ac:dyDescent="0.25">
      <c r="A136" s="4" t="s">
        <v>135</v>
      </c>
      <c r="B136" s="12"/>
      <c r="C136" s="50"/>
      <c r="D136" s="50">
        <v>3</v>
      </c>
      <c r="E136" s="53">
        <v>6</v>
      </c>
      <c r="F136" s="53">
        <v>24</v>
      </c>
      <c r="G136" s="101">
        <v>23</v>
      </c>
      <c r="H136" s="101">
        <v>24</v>
      </c>
      <c r="I136" s="101">
        <v>21</v>
      </c>
      <c r="J136" s="53"/>
      <c r="K136" s="35"/>
      <c r="L136" s="35"/>
    </row>
    <row r="137" spans="1:12" ht="15.75" x14ac:dyDescent="0.25">
      <c r="A137" s="12"/>
      <c r="B137" s="12"/>
      <c r="C137" s="50"/>
      <c r="D137" s="50"/>
      <c r="E137" s="53"/>
      <c r="F137" s="53"/>
      <c r="G137" s="53"/>
      <c r="H137" s="53"/>
      <c r="I137" s="53"/>
      <c r="J137" s="53"/>
      <c r="K137" s="35"/>
      <c r="L137" s="35"/>
    </row>
    <row r="138" spans="1:12" ht="15.75" x14ac:dyDescent="0.25">
      <c r="A138" s="14"/>
      <c r="B138" s="14"/>
      <c r="C138" s="51"/>
      <c r="D138" s="51"/>
      <c r="E138" s="34"/>
      <c r="F138" s="34"/>
      <c r="G138" s="34"/>
      <c r="H138" s="34"/>
      <c r="I138" s="34"/>
      <c r="J138" s="22" t="s">
        <v>136</v>
      </c>
      <c r="K138" s="34"/>
      <c r="L138" s="35"/>
    </row>
    <row r="139" spans="1:12" ht="15.75" x14ac:dyDescent="0.25">
      <c r="A139" s="14" t="s">
        <v>115</v>
      </c>
      <c r="B139" s="14" t="s">
        <v>83</v>
      </c>
      <c r="C139" s="51">
        <v>3</v>
      </c>
      <c r="D139" s="51">
        <v>3</v>
      </c>
      <c r="E139" s="34">
        <v>3</v>
      </c>
      <c r="F139" s="34">
        <v>3</v>
      </c>
      <c r="G139" s="34">
        <v>3</v>
      </c>
      <c r="H139" s="34">
        <v>2</v>
      </c>
      <c r="I139" s="34">
        <v>1</v>
      </c>
      <c r="J139" s="34">
        <v>0</v>
      </c>
      <c r="K139" s="34"/>
      <c r="L139" s="35"/>
    </row>
    <row r="140" spans="1:12" ht="15.75" x14ac:dyDescent="0.25">
      <c r="A140" s="14"/>
      <c r="B140" s="14" t="s">
        <v>52</v>
      </c>
      <c r="C140" s="51"/>
      <c r="D140" s="51">
        <v>3</v>
      </c>
      <c r="E140" s="34">
        <v>3</v>
      </c>
      <c r="F140" s="34">
        <v>3</v>
      </c>
      <c r="G140" s="34">
        <v>3</v>
      </c>
      <c r="H140" s="34">
        <v>1</v>
      </c>
      <c r="I140" s="34">
        <v>1</v>
      </c>
      <c r="J140" s="34">
        <v>0</v>
      </c>
      <c r="K140" s="34"/>
      <c r="L140" s="35"/>
    </row>
    <row r="141" spans="1:12" ht="15.75" x14ac:dyDescent="0.25">
      <c r="A141" s="14"/>
      <c r="B141" s="14" t="s">
        <v>77</v>
      </c>
      <c r="C141" s="51"/>
      <c r="D141" s="51"/>
      <c r="E141" s="34">
        <v>29</v>
      </c>
      <c r="F141" s="34">
        <v>29</v>
      </c>
      <c r="G141" s="34">
        <v>22</v>
      </c>
      <c r="H141" s="34">
        <v>20</v>
      </c>
      <c r="I141" s="34">
        <v>21</v>
      </c>
      <c r="J141" s="34">
        <v>11</v>
      </c>
      <c r="K141" s="34"/>
      <c r="L141" s="35"/>
    </row>
    <row r="142" spans="1:12" ht="15.75" x14ac:dyDescent="0.25">
      <c r="A142" s="14"/>
      <c r="B142" s="14" t="s">
        <v>53</v>
      </c>
      <c r="C142" s="51"/>
      <c r="D142" s="51"/>
      <c r="E142" s="34"/>
      <c r="F142" s="34">
        <v>6</v>
      </c>
      <c r="G142" s="34">
        <v>6</v>
      </c>
      <c r="H142" s="34">
        <v>4</v>
      </c>
      <c r="I142" s="34">
        <v>3</v>
      </c>
      <c r="J142" s="34">
        <v>3</v>
      </c>
      <c r="K142" s="34"/>
      <c r="L142" s="35"/>
    </row>
    <row r="143" spans="1:12" ht="15.75" x14ac:dyDescent="0.25">
      <c r="A143" s="14"/>
      <c r="B143" s="14" t="s">
        <v>54</v>
      </c>
      <c r="C143" s="51"/>
      <c r="D143" s="51"/>
      <c r="E143" s="34"/>
      <c r="F143" s="34"/>
      <c r="G143" s="34">
        <v>5</v>
      </c>
      <c r="H143" s="34">
        <v>4</v>
      </c>
      <c r="I143" s="34">
        <v>2</v>
      </c>
      <c r="J143" s="34">
        <v>1</v>
      </c>
      <c r="K143" s="34"/>
      <c r="L143" s="35"/>
    </row>
    <row r="144" spans="1:12" ht="15.75" x14ac:dyDescent="0.25">
      <c r="A144" s="14"/>
      <c r="B144" s="14" t="s">
        <v>55</v>
      </c>
      <c r="C144" s="51"/>
      <c r="D144" s="51"/>
      <c r="E144" s="34"/>
      <c r="F144" s="34"/>
      <c r="G144" s="34"/>
      <c r="H144" s="34">
        <v>11</v>
      </c>
      <c r="I144" s="34">
        <v>9</v>
      </c>
      <c r="J144" s="34">
        <v>6</v>
      </c>
      <c r="K144" s="34"/>
      <c r="L144" s="35"/>
    </row>
    <row r="145" spans="1:12" ht="15.75" x14ac:dyDescent="0.25">
      <c r="A145" s="14"/>
      <c r="B145" s="14" t="s">
        <v>79</v>
      </c>
      <c r="C145" s="51"/>
      <c r="D145" s="51"/>
      <c r="E145" s="34"/>
      <c r="F145" s="34"/>
      <c r="G145" s="34"/>
      <c r="H145" s="34"/>
      <c r="I145" s="34">
        <v>11</v>
      </c>
      <c r="J145" s="34">
        <v>8</v>
      </c>
      <c r="K145" s="34"/>
      <c r="L145" s="35"/>
    </row>
    <row r="146" spans="1:12" ht="15.75" x14ac:dyDescent="0.25">
      <c r="A146" s="14"/>
      <c r="B146" s="14" t="s">
        <v>84</v>
      </c>
      <c r="C146" s="51"/>
      <c r="D146" s="51"/>
      <c r="E146" s="34"/>
      <c r="F146" s="34"/>
      <c r="G146" s="34"/>
      <c r="H146" s="34"/>
      <c r="I146" s="34"/>
      <c r="J146" s="34">
        <v>3</v>
      </c>
      <c r="K146" s="34"/>
      <c r="L146" s="35"/>
    </row>
    <row r="147" spans="1:12" ht="15.75" x14ac:dyDescent="0.25">
      <c r="A147" s="14"/>
      <c r="B147" s="14" t="s">
        <v>56</v>
      </c>
      <c r="C147" s="51"/>
      <c r="D147" s="51"/>
      <c r="E147" s="34"/>
      <c r="F147" s="34"/>
      <c r="G147" s="34"/>
      <c r="H147" s="34"/>
      <c r="I147" s="34"/>
      <c r="J147" s="34"/>
      <c r="K147" s="34"/>
      <c r="L147" s="35"/>
    </row>
    <row r="148" spans="1:12" ht="15.75" x14ac:dyDescent="0.25">
      <c r="A148" s="14"/>
      <c r="B148" s="14" t="s">
        <v>57</v>
      </c>
      <c r="C148" s="51"/>
      <c r="D148" s="51"/>
      <c r="E148" s="34"/>
      <c r="F148" s="34"/>
      <c r="G148" s="34"/>
      <c r="H148" s="34"/>
      <c r="I148" s="34"/>
      <c r="J148" s="34"/>
      <c r="K148" s="34"/>
      <c r="L148" s="35"/>
    </row>
    <row r="149" spans="1:12" ht="15.75" x14ac:dyDescent="0.25">
      <c r="A149" s="14"/>
      <c r="B149" s="14" t="s">
        <v>82</v>
      </c>
      <c r="C149" s="51"/>
      <c r="D149" s="51"/>
      <c r="E149" s="34"/>
      <c r="F149" s="34"/>
      <c r="G149" s="34"/>
      <c r="H149" s="34"/>
      <c r="I149" s="34"/>
      <c r="J149" s="34"/>
      <c r="K149" s="34"/>
      <c r="L149" s="35"/>
    </row>
    <row r="150" spans="1:12" ht="15.75" x14ac:dyDescent="0.25">
      <c r="A150" s="4" t="s">
        <v>90</v>
      </c>
      <c r="B150" s="14"/>
      <c r="C150" s="51">
        <v>3</v>
      </c>
      <c r="D150" s="51">
        <v>6</v>
      </c>
      <c r="E150" s="34">
        <v>35</v>
      </c>
      <c r="F150" s="34">
        <v>41</v>
      </c>
      <c r="G150" s="76">
        <v>39</v>
      </c>
      <c r="H150" s="76">
        <v>42</v>
      </c>
      <c r="I150" s="76">
        <v>48</v>
      </c>
      <c r="J150" s="76">
        <v>32</v>
      </c>
      <c r="K150" s="34"/>
      <c r="L150" s="35"/>
    </row>
    <row r="151" spans="1:12" ht="15.75" x14ac:dyDescent="0.25">
      <c r="A151" s="4" t="s">
        <v>135</v>
      </c>
      <c r="B151" s="14"/>
      <c r="C151" s="51"/>
      <c r="D151" s="51">
        <v>3</v>
      </c>
      <c r="E151" s="34">
        <v>6</v>
      </c>
      <c r="F151" s="34">
        <v>35</v>
      </c>
      <c r="G151" s="76">
        <v>34</v>
      </c>
      <c r="H151" s="76">
        <v>31</v>
      </c>
      <c r="I151" s="76">
        <v>37</v>
      </c>
      <c r="J151" s="76">
        <v>29</v>
      </c>
      <c r="K151" s="34"/>
      <c r="L151" s="35"/>
    </row>
    <row r="152" spans="1:12" ht="15.75" x14ac:dyDescent="0.25">
      <c r="A152" s="14"/>
      <c r="B152" s="14"/>
      <c r="C152" s="51"/>
      <c r="D152" s="51"/>
      <c r="E152" s="34"/>
      <c r="F152" s="34"/>
      <c r="G152" s="34"/>
      <c r="H152" s="34"/>
      <c r="I152" s="34"/>
      <c r="J152" s="34"/>
      <c r="K152" s="34"/>
      <c r="L152" s="35"/>
    </row>
    <row r="153" spans="1:12" ht="15.75" x14ac:dyDescent="0.25">
      <c r="A153" s="14"/>
      <c r="B153" s="14"/>
      <c r="C153" s="51"/>
      <c r="D153" s="51"/>
      <c r="E153" s="34"/>
      <c r="F153" s="34"/>
      <c r="G153" s="34"/>
      <c r="H153" s="34"/>
      <c r="I153" s="34"/>
      <c r="J153" s="22" t="s">
        <v>136</v>
      </c>
      <c r="K153" s="34"/>
      <c r="L153" s="35"/>
    </row>
    <row r="154" spans="1:12" ht="15.75" x14ac:dyDescent="0.25">
      <c r="A154" s="14" t="s">
        <v>131</v>
      </c>
      <c r="B154" s="14" t="s">
        <v>83</v>
      </c>
      <c r="C154" s="51">
        <v>2</v>
      </c>
      <c r="D154" s="51">
        <v>2</v>
      </c>
      <c r="E154" s="34">
        <v>2</v>
      </c>
      <c r="F154" s="34">
        <v>2</v>
      </c>
      <c r="G154" s="34">
        <v>2</v>
      </c>
      <c r="H154" s="34">
        <v>2</v>
      </c>
      <c r="I154" s="34">
        <v>2</v>
      </c>
      <c r="J154" s="34">
        <v>1</v>
      </c>
      <c r="K154" s="34"/>
      <c r="L154" s="35"/>
    </row>
    <row r="155" spans="1:12" ht="15.75" x14ac:dyDescent="0.25">
      <c r="A155" s="14"/>
      <c r="B155" s="14" t="s">
        <v>52</v>
      </c>
      <c r="C155" s="51"/>
      <c r="D155" s="51">
        <v>2</v>
      </c>
      <c r="E155" s="34">
        <v>2</v>
      </c>
      <c r="F155" s="34">
        <v>2</v>
      </c>
      <c r="G155" s="34">
        <v>2</v>
      </c>
      <c r="H155" s="34">
        <v>2</v>
      </c>
      <c r="I155" s="34">
        <v>1</v>
      </c>
      <c r="J155" s="34">
        <v>1</v>
      </c>
      <c r="K155" s="34"/>
      <c r="L155" s="35"/>
    </row>
    <row r="156" spans="1:12" ht="15.75" x14ac:dyDescent="0.25">
      <c r="A156" s="14"/>
      <c r="B156" s="14" t="s">
        <v>77</v>
      </c>
      <c r="C156" s="51"/>
      <c r="D156" s="51"/>
      <c r="E156" s="34">
        <v>15</v>
      </c>
      <c r="F156" s="34">
        <v>15</v>
      </c>
      <c r="G156" s="34">
        <v>14</v>
      </c>
      <c r="H156" s="34">
        <v>11</v>
      </c>
      <c r="I156" s="34">
        <v>6</v>
      </c>
      <c r="J156" s="34">
        <v>6</v>
      </c>
      <c r="K156" s="34"/>
      <c r="L156" s="35"/>
    </row>
    <row r="157" spans="1:12" ht="15.75" x14ac:dyDescent="0.25">
      <c r="A157" s="14"/>
      <c r="B157" s="14" t="s">
        <v>53</v>
      </c>
      <c r="C157" s="51"/>
      <c r="D157" s="51"/>
      <c r="E157" s="34"/>
      <c r="F157" s="34">
        <v>13</v>
      </c>
      <c r="G157" s="34">
        <v>13</v>
      </c>
      <c r="H157" s="34">
        <v>11</v>
      </c>
      <c r="I157" s="34">
        <v>4</v>
      </c>
      <c r="J157" s="34">
        <v>4</v>
      </c>
      <c r="K157" s="34"/>
      <c r="L157" s="35"/>
    </row>
    <row r="158" spans="1:12" ht="15.75" x14ac:dyDescent="0.25">
      <c r="A158" s="14"/>
      <c r="B158" s="14" t="s">
        <v>54</v>
      </c>
      <c r="C158" s="51"/>
      <c r="D158" s="51"/>
      <c r="E158" s="34"/>
      <c r="F158" s="34"/>
      <c r="G158" s="34">
        <v>9</v>
      </c>
      <c r="H158" s="34">
        <v>9</v>
      </c>
      <c r="I158" s="34">
        <v>4</v>
      </c>
      <c r="J158" s="34">
        <v>4</v>
      </c>
      <c r="K158" s="34"/>
      <c r="L158" s="35"/>
    </row>
    <row r="159" spans="1:12" ht="15.75" x14ac:dyDescent="0.25">
      <c r="A159" s="14"/>
      <c r="B159" s="14" t="s">
        <v>55</v>
      </c>
      <c r="C159" s="51"/>
      <c r="D159" s="51"/>
      <c r="E159" s="34"/>
      <c r="F159" s="34"/>
      <c r="G159" s="34"/>
      <c r="H159" s="34">
        <v>8</v>
      </c>
      <c r="I159" s="34">
        <v>8</v>
      </c>
      <c r="J159" s="34">
        <v>6</v>
      </c>
      <c r="K159" s="34"/>
      <c r="L159" s="35"/>
    </row>
    <row r="160" spans="1:12" ht="15.75" x14ac:dyDescent="0.25">
      <c r="A160" s="14"/>
      <c r="B160" s="14" t="s">
        <v>79</v>
      </c>
      <c r="C160" s="51"/>
      <c r="D160" s="51"/>
      <c r="E160" s="34"/>
      <c r="F160" s="34"/>
      <c r="G160" s="34"/>
      <c r="H160" s="34"/>
      <c r="I160" s="34">
        <v>0</v>
      </c>
      <c r="J160" s="34">
        <v>0</v>
      </c>
      <c r="K160" s="34"/>
      <c r="L160" s="35"/>
    </row>
    <row r="161" spans="1:12" ht="15.75" x14ac:dyDescent="0.25">
      <c r="A161" s="14"/>
      <c r="B161" s="14" t="s">
        <v>84</v>
      </c>
      <c r="C161" s="51"/>
      <c r="D161" s="51"/>
      <c r="E161" s="34"/>
      <c r="F161" s="34"/>
      <c r="G161" s="34"/>
      <c r="H161" s="34"/>
      <c r="I161" s="34"/>
      <c r="J161" s="34">
        <v>5</v>
      </c>
      <c r="K161" s="34"/>
      <c r="L161" s="35"/>
    </row>
    <row r="162" spans="1:12" ht="15.75" x14ac:dyDescent="0.25">
      <c r="A162" s="14"/>
      <c r="B162" s="14" t="s">
        <v>56</v>
      </c>
      <c r="C162" s="51"/>
      <c r="D162" s="51"/>
      <c r="E162" s="34"/>
      <c r="F162" s="34"/>
      <c r="G162" s="34"/>
      <c r="H162" s="34"/>
      <c r="I162" s="34"/>
      <c r="J162" s="34"/>
      <c r="K162" s="34"/>
      <c r="L162" s="35"/>
    </row>
    <row r="163" spans="1:12" ht="15.75" x14ac:dyDescent="0.25">
      <c r="A163" s="14"/>
      <c r="B163" s="14" t="s">
        <v>57</v>
      </c>
      <c r="C163" s="51"/>
      <c r="D163" s="51"/>
      <c r="E163" s="34"/>
      <c r="F163" s="34"/>
      <c r="G163" s="34"/>
      <c r="H163" s="34"/>
      <c r="I163" s="34"/>
      <c r="J163" s="34"/>
      <c r="K163" s="34"/>
      <c r="L163" s="35"/>
    </row>
    <row r="164" spans="1:12" ht="15.75" x14ac:dyDescent="0.25">
      <c r="A164" s="14"/>
      <c r="B164" s="14" t="s">
        <v>82</v>
      </c>
      <c r="C164" s="51"/>
      <c r="D164" s="51"/>
      <c r="E164" s="34"/>
      <c r="F164" s="34"/>
      <c r="G164" s="34"/>
      <c r="H164" s="34"/>
      <c r="I164" s="34"/>
      <c r="J164" s="34"/>
      <c r="K164" s="34"/>
      <c r="L164" s="35"/>
    </row>
    <row r="165" spans="1:12" ht="15.75" x14ac:dyDescent="0.25">
      <c r="A165" s="4" t="s">
        <v>90</v>
      </c>
      <c r="B165" s="14"/>
      <c r="C165" s="51">
        <v>2</v>
      </c>
      <c r="D165" s="51">
        <v>4</v>
      </c>
      <c r="E165" s="34">
        <v>19</v>
      </c>
      <c r="F165" s="76">
        <v>32</v>
      </c>
      <c r="G165" s="76">
        <v>40</v>
      </c>
      <c r="H165" s="76">
        <v>43</v>
      </c>
      <c r="I165" s="76">
        <v>25</v>
      </c>
      <c r="J165" s="76">
        <v>27</v>
      </c>
      <c r="K165" s="34"/>
      <c r="L165" s="35"/>
    </row>
    <row r="166" spans="1:12" ht="15.75" x14ac:dyDescent="0.25">
      <c r="A166" s="4" t="s">
        <v>135</v>
      </c>
      <c r="B166" s="14"/>
      <c r="C166" s="51"/>
      <c r="D166" s="51">
        <v>2</v>
      </c>
      <c r="E166" s="34">
        <v>4</v>
      </c>
      <c r="F166" s="76">
        <v>19</v>
      </c>
      <c r="G166" s="76">
        <v>31</v>
      </c>
      <c r="H166" s="76">
        <v>35</v>
      </c>
      <c r="I166" s="76">
        <v>25</v>
      </c>
      <c r="J166" s="76">
        <v>22</v>
      </c>
      <c r="K166" s="34"/>
      <c r="L166" s="35"/>
    </row>
    <row r="167" spans="1:12" ht="15.75" x14ac:dyDescent="0.25">
      <c r="A167" s="14"/>
      <c r="B167" s="14"/>
      <c r="C167" s="51"/>
      <c r="D167" s="51"/>
      <c r="E167" s="34"/>
      <c r="F167" s="34"/>
      <c r="G167" s="34"/>
      <c r="H167" s="34"/>
      <c r="I167" s="34"/>
      <c r="J167" s="34"/>
      <c r="K167" s="34"/>
      <c r="L167" s="35"/>
    </row>
    <row r="168" spans="1:12" ht="15.75" x14ac:dyDescent="0.25">
      <c r="A168" s="14"/>
      <c r="B168" s="14"/>
      <c r="C168" s="51"/>
      <c r="D168" s="51"/>
      <c r="E168" s="34"/>
      <c r="F168" s="34"/>
      <c r="G168" s="34"/>
      <c r="H168" s="34"/>
      <c r="I168" s="34"/>
      <c r="J168" s="22" t="s">
        <v>136</v>
      </c>
      <c r="K168" s="34"/>
      <c r="L168" s="35"/>
    </row>
    <row r="169" spans="1:12" ht="15.75" x14ac:dyDescent="0.25">
      <c r="A169" s="14" t="s">
        <v>116</v>
      </c>
      <c r="B169" s="14" t="s">
        <v>83</v>
      </c>
      <c r="C169" s="51">
        <v>4</v>
      </c>
      <c r="D169" s="51">
        <v>4</v>
      </c>
      <c r="E169" s="34">
        <v>4</v>
      </c>
      <c r="F169" s="34">
        <v>4</v>
      </c>
      <c r="G169" s="34">
        <v>4</v>
      </c>
      <c r="H169" s="34">
        <v>3</v>
      </c>
      <c r="I169" s="34">
        <v>2</v>
      </c>
      <c r="J169" s="34">
        <v>0</v>
      </c>
      <c r="K169" s="34"/>
      <c r="L169" s="35"/>
    </row>
    <row r="170" spans="1:12" ht="15.75" x14ac:dyDescent="0.25">
      <c r="A170" s="14"/>
      <c r="B170" s="14" t="s">
        <v>52</v>
      </c>
      <c r="C170" s="51"/>
      <c r="D170" s="51">
        <v>4</v>
      </c>
      <c r="E170" s="34">
        <v>4</v>
      </c>
      <c r="F170" s="34">
        <v>4</v>
      </c>
      <c r="G170" s="34">
        <v>4</v>
      </c>
      <c r="H170" s="34">
        <v>4</v>
      </c>
      <c r="I170" s="34">
        <v>4</v>
      </c>
      <c r="J170" s="34">
        <v>4</v>
      </c>
      <c r="K170" s="34"/>
      <c r="L170" s="35"/>
    </row>
    <row r="171" spans="1:12" ht="15.75" x14ac:dyDescent="0.25">
      <c r="A171" s="14"/>
      <c r="B171" s="14" t="s">
        <v>77</v>
      </c>
      <c r="C171" s="51"/>
      <c r="D171" s="51"/>
      <c r="E171" s="34">
        <v>24</v>
      </c>
      <c r="F171" s="34">
        <v>24</v>
      </c>
      <c r="G171" s="34">
        <v>21</v>
      </c>
      <c r="H171" s="34">
        <v>15</v>
      </c>
      <c r="I171" s="34">
        <v>11</v>
      </c>
      <c r="J171" s="34">
        <v>9</v>
      </c>
      <c r="K171" s="34"/>
      <c r="L171" s="35"/>
    </row>
    <row r="172" spans="1:12" ht="15.75" x14ac:dyDescent="0.25">
      <c r="A172" s="14"/>
      <c r="B172" s="14" t="s">
        <v>53</v>
      </c>
      <c r="C172" s="51"/>
      <c r="D172" s="51"/>
      <c r="E172" s="34"/>
      <c r="F172" s="34">
        <v>9</v>
      </c>
      <c r="G172" s="34">
        <v>9</v>
      </c>
      <c r="H172" s="34">
        <v>7</v>
      </c>
      <c r="I172" s="34">
        <v>6</v>
      </c>
      <c r="J172" s="34">
        <v>2</v>
      </c>
      <c r="K172" s="34"/>
      <c r="L172" s="35"/>
    </row>
    <row r="173" spans="1:12" ht="15.75" x14ac:dyDescent="0.25">
      <c r="A173" s="14"/>
      <c r="B173" s="14" t="s">
        <v>54</v>
      </c>
      <c r="C173" s="51"/>
      <c r="D173" s="51"/>
      <c r="E173" s="34"/>
      <c r="F173" s="34"/>
      <c r="G173" s="34">
        <v>7</v>
      </c>
      <c r="H173" s="34">
        <v>7</v>
      </c>
      <c r="I173" s="34">
        <v>3</v>
      </c>
      <c r="J173" s="34">
        <v>2</v>
      </c>
      <c r="K173" s="34"/>
      <c r="L173" s="35"/>
    </row>
    <row r="174" spans="1:12" ht="15.75" x14ac:dyDescent="0.25">
      <c r="A174" s="14"/>
      <c r="B174" s="14" t="s">
        <v>55</v>
      </c>
      <c r="C174" s="51"/>
      <c r="D174" s="51"/>
      <c r="E174" s="34"/>
      <c r="F174" s="34"/>
      <c r="G174" s="34"/>
      <c r="H174" s="34">
        <v>7</v>
      </c>
      <c r="I174" s="34">
        <v>2</v>
      </c>
      <c r="J174" s="34">
        <v>1</v>
      </c>
      <c r="K174" s="34"/>
      <c r="L174" s="35"/>
    </row>
    <row r="175" spans="1:12" ht="15.75" x14ac:dyDescent="0.25">
      <c r="A175" s="14"/>
      <c r="B175" s="14" t="s">
        <v>79</v>
      </c>
      <c r="C175" s="51"/>
      <c r="D175" s="51"/>
      <c r="E175" s="34"/>
      <c r="F175" s="34"/>
      <c r="G175" s="34"/>
      <c r="H175" s="34"/>
      <c r="I175" s="34">
        <v>0</v>
      </c>
      <c r="J175" s="34">
        <v>0</v>
      </c>
      <c r="K175" s="34"/>
      <c r="L175" s="35"/>
    </row>
    <row r="176" spans="1:12" ht="15.75" x14ac:dyDescent="0.25">
      <c r="A176" s="14"/>
      <c r="B176" s="14" t="s">
        <v>84</v>
      </c>
      <c r="C176" s="51"/>
      <c r="D176" s="51"/>
      <c r="E176" s="34"/>
      <c r="F176" s="34"/>
      <c r="G176" s="34"/>
      <c r="H176" s="34"/>
      <c r="I176" s="34"/>
      <c r="J176" s="34">
        <v>3</v>
      </c>
      <c r="K176" s="34"/>
      <c r="L176" s="35"/>
    </row>
    <row r="177" spans="1:12" ht="15.75" x14ac:dyDescent="0.25">
      <c r="A177" s="14"/>
      <c r="B177" s="14" t="s">
        <v>56</v>
      </c>
      <c r="C177" s="51"/>
      <c r="D177" s="51"/>
      <c r="E177" s="34"/>
      <c r="F177" s="34"/>
      <c r="G177" s="34"/>
      <c r="H177" s="34"/>
      <c r="I177" s="34"/>
      <c r="J177" s="34"/>
      <c r="K177" s="34"/>
      <c r="L177" s="35"/>
    </row>
    <row r="178" spans="1:12" ht="15.75" x14ac:dyDescent="0.25">
      <c r="A178" s="14"/>
      <c r="B178" s="14" t="s">
        <v>57</v>
      </c>
      <c r="C178" s="51"/>
      <c r="D178" s="51"/>
      <c r="E178" s="34"/>
      <c r="F178" s="34"/>
      <c r="G178" s="34"/>
      <c r="H178" s="34"/>
      <c r="I178" s="34"/>
      <c r="J178" s="34"/>
      <c r="K178" s="34"/>
      <c r="L178" s="35"/>
    </row>
    <row r="179" spans="1:12" ht="15.75" x14ac:dyDescent="0.25">
      <c r="A179" s="14"/>
      <c r="B179" s="14" t="s">
        <v>82</v>
      </c>
      <c r="C179" s="51"/>
      <c r="D179" s="51"/>
      <c r="E179" s="34"/>
      <c r="F179" s="34"/>
      <c r="G179" s="34"/>
      <c r="H179" s="34"/>
      <c r="I179" s="34"/>
      <c r="J179" s="34"/>
      <c r="K179" s="34"/>
      <c r="L179" s="35"/>
    </row>
    <row r="180" spans="1:12" ht="15.75" x14ac:dyDescent="0.25">
      <c r="A180" s="4" t="s">
        <v>90</v>
      </c>
      <c r="B180" s="14"/>
      <c r="C180" s="51">
        <v>4</v>
      </c>
      <c r="D180" s="51">
        <v>8</v>
      </c>
      <c r="E180" s="34">
        <v>32</v>
      </c>
      <c r="F180" s="76">
        <v>41</v>
      </c>
      <c r="G180" s="76">
        <v>45</v>
      </c>
      <c r="H180" s="76">
        <v>43</v>
      </c>
      <c r="I180" s="76">
        <v>28</v>
      </c>
      <c r="J180" s="76">
        <v>21</v>
      </c>
      <c r="K180" s="34"/>
      <c r="L180" s="35"/>
    </row>
    <row r="181" spans="1:12" ht="15.75" x14ac:dyDescent="0.25">
      <c r="A181" s="4" t="s">
        <v>135</v>
      </c>
      <c r="B181" s="14"/>
      <c r="C181" s="51"/>
      <c r="D181" s="51">
        <v>4</v>
      </c>
      <c r="E181" s="34">
        <v>8</v>
      </c>
      <c r="F181" s="76">
        <v>32</v>
      </c>
      <c r="G181" s="76">
        <v>38</v>
      </c>
      <c r="H181" s="76">
        <v>36</v>
      </c>
      <c r="I181" s="76">
        <v>28</v>
      </c>
      <c r="J181" s="76">
        <v>18</v>
      </c>
      <c r="K181" s="34"/>
      <c r="L181" s="35"/>
    </row>
    <row r="182" spans="1:12" ht="15.75" x14ac:dyDescent="0.25">
      <c r="A182" s="14"/>
      <c r="B182" s="14"/>
      <c r="C182" s="51"/>
      <c r="D182" s="51"/>
      <c r="E182" s="34"/>
      <c r="F182" s="34"/>
      <c r="G182" s="34"/>
      <c r="H182" s="34"/>
      <c r="I182" s="34"/>
      <c r="J182" s="32"/>
      <c r="K182" s="34"/>
      <c r="L182" s="35"/>
    </row>
    <row r="183" spans="1:12" ht="15.75" x14ac:dyDescent="0.25">
      <c r="A183" s="21"/>
      <c r="B183" s="21"/>
      <c r="C183" s="52"/>
      <c r="D183" s="52"/>
      <c r="E183" s="54"/>
      <c r="F183" s="54"/>
      <c r="G183" s="54"/>
      <c r="H183" s="54"/>
      <c r="I183" s="54"/>
      <c r="J183" s="47"/>
      <c r="K183" s="22" t="s">
        <v>136</v>
      </c>
      <c r="L183" s="54"/>
    </row>
    <row r="184" spans="1:12" ht="15.75" x14ac:dyDescent="0.25">
      <c r="A184" s="21" t="s">
        <v>133</v>
      </c>
      <c r="B184" s="21" t="s">
        <v>83</v>
      </c>
      <c r="C184" s="52">
        <v>3</v>
      </c>
      <c r="D184" s="52">
        <v>3</v>
      </c>
      <c r="E184" s="54">
        <v>3</v>
      </c>
      <c r="F184" s="54">
        <v>3</v>
      </c>
      <c r="G184" s="54">
        <v>3</v>
      </c>
      <c r="H184" s="54">
        <v>3</v>
      </c>
      <c r="I184" s="54">
        <v>3</v>
      </c>
      <c r="J184" s="54">
        <v>1</v>
      </c>
      <c r="K184" s="54">
        <v>0</v>
      </c>
      <c r="L184" s="54"/>
    </row>
    <row r="185" spans="1:12" ht="15.75" x14ac:dyDescent="0.25">
      <c r="A185" s="21"/>
      <c r="B185" s="21" t="s">
        <v>52</v>
      </c>
      <c r="C185" s="52"/>
      <c r="D185" s="52">
        <v>3</v>
      </c>
      <c r="E185" s="54">
        <v>3</v>
      </c>
      <c r="F185" s="54">
        <v>3</v>
      </c>
      <c r="G185" s="54">
        <v>3</v>
      </c>
      <c r="H185" s="54">
        <v>3</v>
      </c>
      <c r="I185" s="54">
        <v>1</v>
      </c>
      <c r="J185" s="54">
        <v>1</v>
      </c>
      <c r="K185" s="54">
        <v>0</v>
      </c>
      <c r="L185" s="54"/>
    </row>
    <row r="186" spans="1:12" ht="15.75" x14ac:dyDescent="0.25">
      <c r="A186" s="21"/>
      <c r="B186" s="21" t="s">
        <v>77</v>
      </c>
      <c r="C186" s="52"/>
      <c r="D186" s="52"/>
      <c r="E186" s="54">
        <v>19</v>
      </c>
      <c r="F186" s="54">
        <v>19</v>
      </c>
      <c r="G186" s="54">
        <v>19</v>
      </c>
      <c r="H186" s="54">
        <v>19</v>
      </c>
      <c r="I186" s="54">
        <v>14</v>
      </c>
      <c r="J186" s="54">
        <v>13</v>
      </c>
      <c r="K186" s="54">
        <v>12</v>
      </c>
      <c r="L186" s="54"/>
    </row>
    <row r="187" spans="1:12" ht="15.75" x14ac:dyDescent="0.25">
      <c r="A187" s="21"/>
      <c r="B187" s="21" t="s">
        <v>53</v>
      </c>
      <c r="C187" s="52"/>
      <c r="D187" s="52"/>
      <c r="E187" s="54"/>
      <c r="F187" s="54">
        <v>6</v>
      </c>
      <c r="G187" s="54">
        <v>6</v>
      </c>
      <c r="H187" s="54">
        <v>6</v>
      </c>
      <c r="I187" s="54">
        <v>6</v>
      </c>
      <c r="J187" s="54">
        <v>6</v>
      </c>
      <c r="K187" s="54">
        <v>5</v>
      </c>
      <c r="L187" s="54"/>
    </row>
    <row r="188" spans="1:12" ht="15.75" x14ac:dyDescent="0.25">
      <c r="A188" s="21"/>
      <c r="B188" s="21" t="s">
        <v>54</v>
      </c>
      <c r="C188" s="52"/>
      <c r="D188" s="52"/>
      <c r="E188" s="54"/>
      <c r="F188" s="54"/>
      <c r="G188" s="54">
        <v>10</v>
      </c>
      <c r="H188" s="54">
        <v>10</v>
      </c>
      <c r="I188" s="54">
        <v>4</v>
      </c>
      <c r="J188" s="54">
        <v>2</v>
      </c>
      <c r="K188" s="54">
        <v>2</v>
      </c>
      <c r="L188" s="54"/>
    </row>
    <row r="189" spans="1:12" ht="15.75" x14ac:dyDescent="0.25">
      <c r="A189" s="21"/>
      <c r="B189" s="21" t="s">
        <v>55</v>
      </c>
      <c r="C189" s="52"/>
      <c r="D189" s="52"/>
      <c r="E189" s="54"/>
      <c r="F189" s="54"/>
      <c r="G189" s="54"/>
      <c r="H189" s="54">
        <v>14</v>
      </c>
      <c r="I189" s="54">
        <v>11</v>
      </c>
      <c r="J189" s="54">
        <v>10</v>
      </c>
      <c r="K189" s="54">
        <v>8</v>
      </c>
      <c r="L189" s="54"/>
    </row>
    <row r="190" spans="1:12" ht="15.75" x14ac:dyDescent="0.25">
      <c r="A190" s="21"/>
      <c r="B190" s="21" t="s">
        <v>79</v>
      </c>
      <c r="C190" s="52"/>
      <c r="D190" s="52"/>
      <c r="E190" s="54"/>
      <c r="F190" s="54"/>
      <c r="G190" s="54"/>
      <c r="H190" s="54"/>
      <c r="I190" s="54">
        <v>5</v>
      </c>
      <c r="J190" s="54">
        <v>3</v>
      </c>
      <c r="K190" s="54">
        <v>2</v>
      </c>
      <c r="L190" s="54"/>
    </row>
    <row r="191" spans="1:12" ht="15.75" x14ac:dyDescent="0.25">
      <c r="A191" s="21"/>
      <c r="B191" s="21" t="s">
        <v>84</v>
      </c>
      <c r="C191" s="52"/>
      <c r="D191" s="52"/>
      <c r="E191" s="54"/>
      <c r="F191" s="54"/>
      <c r="G191" s="54"/>
      <c r="H191" s="54"/>
      <c r="I191" s="54"/>
      <c r="J191" s="54">
        <v>7</v>
      </c>
      <c r="K191" s="54">
        <v>4</v>
      </c>
      <c r="L191" s="54"/>
    </row>
    <row r="192" spans="1:12" ht="15.75" x14ac:dyDescent="0.25">
      <c r="A192" s="21"/>
      <c r="B192" s="21" t="s">
        <v>56</v>
      </c>
      <c r="C192" s="52"/>
      <c r="D192" s="52"/>
      <c r="E192" s="54"/>
      <c r="F192" s="54"/>
      <c r="G192" s="54"/>
      <c r="H192" s="54"/>
      <c r="I192" s="54"/>
      <c r="J192" s="54"/>
      <c r="K192" s="54">
        <v>3</v>
      </c>
      <c r="L192" s="54"/>
    </row>
    <row r="193" spans="1:12" ht="15.75" x14ac:dyDescent="0.25">
      <c r="A193" s="21"/>
      <c r="B193" s="21" t="s">
        <v>57</v>
      </c>
      <c r="C193" s="52"/>
      <c r="D193" s="52"/>
      <c r="E193" s="54"/>
      <c r="F193" s="54"/>
      <c r="G193" s="54"/>
      <c r="H193" s="54"/>
      <c r="I193" s="54"/>
      <c r="J193" s="54"/>
      <c r="K193" s="54"/>
      <c r="L193" s="54"/>
    </row>
    <row r="194" spans="1:12" ht="15.75" x14ac:dyDescent="0.25">
      <c r="A194" s="21"/>
      <c r="B194" s="21" t="s">
        <v>82</v>
      </c>
      <c r="C194" s="52"/>
      <c r="D194" s="52"/>
      <c r="E194" s="54"/>
      <c r="F194" s="54"/>
      <c r="G194" s="54"/>
      <c r="H194" s="54"/>
      <c r="I194" s="54"/>
      <c r="J194" s="54"/>
      <c r="K194" s="54"/>
      <c r="L194" s="54"/>
    </row>
    <row r="195" spans="1:12" ht="15.75" x14ac:dyDescent="0.25">
      <c r="A195" s="4" t="s">
        <v>90</v>
      </c>
      <c r="B195" s="21"/>
      <c r="C195" s="52">
        <v>3</v>
      </c>
      <c r="D195" s="52">
        <v>6</v>
      </c>
      <c r="E195" s="54">
        <v>25</v>
      </c>
      <c r="F195" s="54">
        <v>28</v>
      </c>
      <c r="G195" s="54">
        <v>38</v>
      </c>
      <c r="H195" s="54">
        <v>52</v>
      </c>
      <c r="I195" s="54">
        <v>46</v>
      </c>
      <c r="J195" s="54">
        <v>45</v>
      </c>
      <c r="K195" s="54">
        <v>34</v>
      </c>
      <c r="L195" s="54"/>
    </row>
    <row r="196" spans="1:12" ht="15.75" x14ac:dyDescent="0.25">
      <c r="A196" s="4" t="s">
        <v>135</v>
      </c>
      <c r="B196" s="21"/>
      <c r="C196" s="52"/>
      <c r="D196" s="52">
        <v>3</v>
      </c>
      <c r="E196" s="54">
        <v>6</v>
      </c>
      <c r="F196" s="54">
        <v>25</v>
      </c>
      <c r="G196" s="54">
        <v>28</v>
      </c>
      <c r="H196" s="54">
        <v>38</v>
      </c>
      <c r="I196" s="54">
        <v>35</v>
      </c>
      <c r="J196" s="54">
        <v>32</v>
      </c>
      <c r="K196" s="54">
        <v>31</v>
      </c>
      <c r="L196" s="54"/>
    </row>
    <row r="197" spans="1:12" ht="15.75" x14ac:dyDescent="0.25">
      <c r="A197" s="21"/>
      <c r="B197" s="21"/>
      <c r="C197" s="52"/>
      <c r="D197" s="52"/>
      <c r="E197" s="54"/>
      <c r="F197" s="54"/>
      <c r="G197" s="54"/>
      <c r="H197" s="54"/>
      <c r="I197" s="54"/>
      <c r="J197" s="54"/>
      <c r="K197" s="54"/>
      <c r="L197" s="54"/>
    </row>
    <row r="198" spans="1:12" ht="15.75" x14ac:dyDescent="0.25">
      <c r="A198" s="21"/>
      <c r="B198" s="21"/>
      <c r="C198" s="52"/>
      <c r="D198" s="52"/>
      <c r="E198" s="54"/>
      <c r="F198" s="54"/>
      <c r="G198" s="54"/>
      <c r="H198" s="54"/>
      <c r="I198" s="54"/>
      <c r="J198" s="54"/>
      <c r="K198" s="22" t="s">
        <v>136</v>
      </c>
      <c r="L198" s="54"/>
    </row>
    <row r="199" spans="1:12" ht="15.75" x14ac:dyDescent="0.25">
      <c r="A199" s="21" t="s">
        <v>134</v>
      </c>
      <c r="B199" s="21" t="s">
        <v>83</v>
      </c>
      <c r="C199" s="52">
        <v>3</v>
      </c>
      <c r="D199" s="52">
        <v>3</v>
      </c>
      <c r="E199" s="54">
        <v>3</v>
      </c>
      <c r="F199" s="54">
        <v>3</v>
      </c>
      <c r="G199" s="54">
        <v>3</v>
      </c>
      <c r="H199" s="54">
        <v>3</v>
      </c>
      <c r="I199" s="54">
        <v>1</v>
      </c>
      <c r="J199" s="54">
        <v>1</v>
      </c>
      <c r="K199" s="54">
        <v>0</v>
      </c>
      <c r="L199" s="54"/>
    </row>
    <row r="200" spans="1:12" ht="15.75" x14ac:dyDescent="0.25">
      <c r="A200" s="21"/>
      <c r="B200" s="21" t="s">
        <v>52</v>
      </c>
      <c r="C200" s="52"/>
      <c r="D200" s="52">
        <v>10</v>
      </c>
      <c r="E200" s="54">
        <v>10</v>
      </c>
      <c r="F200" s="54">
        <v>10</v>
      </c>
      <c r="G200" s="54">
        <v>10</v>
      </c>
      <c r="H200" s="54">
        <v>10</v>
      </c>
      <c r="I200" s="54">
        <v>9</v>
      </c>
      <c r="J200" s="54">
        <v>7</v>
      </c>
      <c r="K200" s="54">
        <v>5</v>
      </c>
      <c r="L200" s="54"/>
    </row>
    <row r="201" spans="1:12" ht="15.75" x14ac:dyDescent="0.25">
      <c r="A201" s="21"/>
      <c r="B201" s="21" t="s">
        <v>77</v>
      </c>
      <c r="C201" s="52"/>
      <c r="D201" s="52"/>
      <c r="E201" s="54">
        <v>23</v>
      </c>
      <c r="F201" s="54">
        <v>23</v>
      </c>
      <c r="G201" s="54">
        <v>16</v>
      </c>
      <c r="H201" s="54">
        <v>16</v>
      </c>
      <c r="I201" s="54">
        <v>16</v>
      </c>
      <c r="J201" s="54">
        <v>12</v>
      </c>
      <c r="K201" s="54">
        <v>11</v>
      </c>
      <c r="L201" s="54"/>
    </row>
    <row r="202" spans="1:12" ht="15.75" x14ac:dyDescent="0.25">
      <c r="A202" s="21"/>
      <c r="B202" s="21" t="s">
        <v>53</v>
      </c>
      <c r="C202" s="52"/>
      <c r="D202" s="52"/>
      <c r="E202" s="54"/>
      <c r="F202" s="54">
        <v>5</v>
      </c>
      <c r="G202" s="54">
        <v>5</v>
      </c>
      <c r="H202" s="54">
        <v>5</v>
      </c>
      <c r="I202" s="54">
        <v>5</v>
      </c>
      <c r="J202" s="54">
        <v>5</v>
      </c>
      <c r="K202" s="54">
        <v>5</v>
      </c>
      <c r="L202" s="54"/>
    </row>
    <row r="203" spans="1:12" ht="15.75" x14ac:dyDescent="0.25">
      <c r="A203" s="21"/>
      <c r="B203" s="21" t="s">
        <v>54</v>
      </c>
      <c r="C203" s="52"/>
      <c r="D203" s="52"/>
      <c r="E203" s="54"/>
      <c r="F203" s="54"/>
      <c r="G203" s="54">
        <v>6</v>
      </c>
      <c r="H203" s="54">
        <v>6</v>
      </c>
      <c r="I203" s="54">
        <v>5</v>
      </c>
      <c r="J203" s="54">
        <v>4</v>
      </c>
      <c r="K203" s="54">
        <v>3</v>
      </c>
      <c r="L203" s="54"/>
    </row>
    <row r="204" spans="1:12" ht="15.75" x14ac:dyDescent="0.25">
      <c r="A204" s="21"/>
      <c r="B204" s="21" t="s">
        <v>55</v>
      </c>
      <c r="C204" s="52"/>
      <c r="D204" s="52"/>
      <c r="E204" s="54"/>
      <c r="F204" s="54"/>
      <c r="G204" s="54"/>
      <c r="H204" s="54">
        <v>7</v>
      </c>
      <c r="I204" s="54">
        <v>5</v>
      </c>
      <c r="J204" s="54">
        <v>5</v>
      </c>
      <c r="K204" s="54">
        <v>2</v>
      </c>
      <c r="L204" s="54"/>
    </row>
    <row r="205" spans="1:12" ht="15.75" x14ac:dyDescent="0.25">
      <c r="A205" s="21"/>
      <c r="B205" s="21" t="s">
        <v>79</v>
      </c>
      <c r="C205" s="52"/>
      <c r="D205" s="52"/>
      <c r="E205" s="54"/>
      <c r="F205" s="54"/>
      <c r="G205" s="54"/>
      <c r="H205" s="54"/>
      <c r="I205" s="54">
        <v>8</v>
      </c>
      <c r="J205" s="54">
        <v>4</v>
      </c>
      <c r="K205" s="54">
        <v>3</v>
      </c>
      <c r="L205" s="54"/>
    </row>
    <row r="206" spans="1:12" ht="15.75" x14ac:dyDescent="0.25">
      <c r="A206" s="21"/>
      <c r="B206" s="21" t="s">
        <v>84</v>
      </c>
      <c r="C206" s="52"/>
      <c r="D206" s="52"/>
      <c r="E206" s="54"/>
      <c r="F206" s="54"/>
      <c r="G206" s="54"/>
      <c r="H206" s="54"/>
      <c r="I206" s="54"/>
      <c r="J206" s="54">
        <v>2</v>
      </c>
      <c r="K206" s="54">
        <v>0</v>
      </c>
      <c r="L206" s="54"/>
    </row>
    <row r="207" spans="1:12" ht="15.75" x14ac:dyDescent="0.25">
      <c r="A207" s="21"/>
      <c r="B207" s="21" t="s">
        <v>56</v>
      </c>
      <c r="C207" s="52"/>
      <c r="D207" s="52"/>
      <c r="E207" s="54"/>
      <c r="F207" s="54"/>
      <c r="G207" s="54"/>
      <c r="H207" s="54"/>
      <c r="I207" s="54"/>
      <c r="J207" s="54"/>
      <c r="K207" s="54">
        <v>1</v>
      </c>
      <c r="L207" s="54"/>
    </row>
    <row r="208" spans="1:12" ht="15.75" x14ac:dyDescent="0.25">
      <c r="A208" s="21"/>
      <c r="B208" s="21" t="s">
        <v>57</v>
      </c>
      <c r="C208" s="52"/>
      <c r="D208" s="52"/>
      <c r="E208" s="54"/>
      <c r="F208" s="54"/>
      <c r="G208" s="54"/>
      <c r="H208" s="54"/>
      <c r="I208" s="54"/>
      <c r="J208" s="54"/>
      <c r="K208" s="54"/>
      <c r="L208" s="54"/>
    </row>
    <row r="209" spans="1:12" ht="15.75" x14ac:dyDescent="0.25">
      <c r="A209" s="21"/>
      <c r="B209" s="21" t="s">
        <v>82</v>
      </c>
      <c r="C209" s="52"/>
      <c r="D209" s="52"/>
      <c r="E209" s="54"/>
      <c r="F209" s="54"/>
      <c r="G209" s="54"/>
      <c r="H209" s="54"/>
      <c r="I209" s="54"/>
      <c r="J209" s="54"/>
      <c r="K209" s="54"/>
      <c r="L209" s="54"/>
    </row>
    <row r="210" spans="1:12" ht="15.75" x14ac:dyDescent="0.25">
      <c r="A210" s="4" t="s">
        <v>90</v>
      </c>
      <c r="B210" s="21"/>
      <c r="C210" s="52">
        <v>3</v>
      </c>
      <c r="D210" s="52">
        <v>13</v>
      </c>
      <c r="E210" s="54">
        <v>36</v>
      </c>
      <c r="F210" s="54">
        <v>41</v>
      </c>
      <c r="G210" s="54">
        <v>40</v>
      </c>
      <c r="H210" s="54">
        <v>47</v>
      </c>
      <c r="I210" s="54">
        <v>49</v>
      </c>
      <c r="J210" s="54">
        <v>40</v>
      </c>
      <c r="K210" s="54">
        <v>30</v>
      </c>
      <c r="L210" s="54"/>
    </row>
    <row r="211" spans="1:12" ht="15.75" x14ac:dyDescent="0.25">
      <c r="A211" s="4" t="s">
        <v>135</v>
      </c>
      <c r="B211" s="21"/>
      <c r="C211" s="52"/>
      <c r="D211" s="52">
        <v>3</v>
      </c>
      <c r="E211" s="54">
        <v>13</v>
      </c>
      <c r="F211" s="54">
        <v>36</v>
      </c>
      <c r="G211" s="54">
        <v>34</v>
      </c>
      <c r="H211" s="54">
        <v>40</v>
      </c>
      <c r="I211" s="54">
        <v>41</v>
      </c>
      <c r="J211" s="54">
        <v>38</v>
      </c>
      <c r="K211" s="54">
        <v>29</v>
      </c>
      <c r="L211" s="54"/>
    </row>
    <row r="212" spans="1:12" ht="15.75" x14ac:dyDescent="0.25">
      <c r="A212" s="21"/>
      <c r="B212" s="21"/>
      <c r="C212" s="52"/>
      <c r="D212" s="52"/>
      <c r="E212" s="54"/>
      <c r="F212" s="54"/>
      <c r="G212" s="54"/>
      <c r="H212" s="54"/>
      <c r="I212" s="54"/>
      <c r="J212" s="54"/>
      <c r="K212" s="54"/>
      <c r="L212" s="54"/>
    </row>
    <row r="213" spans="1:12" ht="15.75" x14ac:dyDescent="0.25">
      <c r="A213" s="21"/>
      <c r="B213" s="21"/>
      <c r="C213" s="52"/>
      <c r="D213" s="52"/>
      <c r="E213" s="54"/>
      <c r="F213" s="54"/>
      <c r="G213" s="54"/>
      <c r="H213" s="54"/>
      <c r="I213" s="54"/>
      <c r="J213" s="54"/>
      <c r="K213" s="22" t="s">
        <v>136</v>
      </c>
      <c r="L213" s="54"/>
    </row>
    <row r="214" spans="1:12" ht="15.75" x14ac:dyDescent="0.25">
      <c r="A214" s="21" t="s">
        <v>104</v>
      </c>
      <c r="B214" s="21" t="s">
        <v>83</v>
      </c>
      <c r="C214" s="52">
        <v>4</v>
      </c>
      <c r="D214" s="52">
        <v>4</v>
      </c>
      <c r="E214" s="54">
        <v>4</v>
      </c>
      <c r="F214" s="54">
        <v>4</v>
      </c>
      <c r="G214" s="54">
        <v>4</v>
      </c>
      <c r="H214" s="54">
        <v>4</v>
      </c>
      <c r="I214" s="54">
        <v>3</v>
      </c>
      <c r="J214" s="54">
        <v>2</v>
      </c>
      <c r="K214" s="54">
        <v>0</v>
      </c>
      <c r="L214" s="54"/>
    </row>
    <row r="215" spans="1:12" ht="15.75" x14ac:dyDescent="0.25">
      <c r="A215" s="21"/>
      <c r="B215" s="21" t="s">
        <v>52</v>
      </c>
      <c r="C215" s="52"/>
      <c r="D215" s="52">
        <v>8</v>
      </c>
      <c r="E215" s="54">
        <v>8</v>
      </c>
      <c r="F215" s="54">
        <v>8</v>
      </c>
      <c r="G215" s="54">
        <v>8</v>
      </c>
      <c r="H215" s="54">
        <v>8</v>
      </c>
      <c r="I215" s="54">
        <v>8</v>
      </c>
      <c r="J215" s="54">
        <v>7</v>
      </c>
      <c r="K215" s="54">
        <v>6</v>
      </c>
      <c r="L215" s="54"/>
    </row>
    <row r="216" spans="1:12" ht="15.75" x14ac:dyDescent="0.25">
      <c r="A216" s="21"/>
      <c r="B216" s="21" t="s">
        <v>77</v>
      </c>
      <c r="C216" s="52"/>
      <c r="D216" s="52"/>
      <c r="E216" s="54">
        <v>22</v>
      </c>
      <c r="F216" s="54">
        <v>22</v>
      </c>
      <c r="G216" s="54">
        <v>20</v>
      </c>
      <c r="H216" s="54">
        <v>18</v>
      </c>
      <c r="I216" s="54">
        <v>13</v>
      </c>
      <c r="J216" s="54">
        <v>11</v>
      </c>
      <c r="K216" s="54">
        <v>9</v>
      </c>
      <c r="L216" s="54"/>
    </row>
    <row r="217" spans="1:12" ht="15.75" x14ac:dyDescent="0.25">
      <c r="A217" s="21"/>
      <c r="B217" s="21" t="s">
        <v>53</v>
      </c>
      <c r="C217" s="52"/>
      <c r="D217" s="52"/>
      <c r="E217" s="54"/>
      <c r="F217" s="54">
        <v>15</v>
      </c>
      <c r="G217" s="54">
        <v>15</v>
      </c>
      <c r="H217" s="54">
        <v>15</v>
      </c>
      <c r="I217" s="54">
        <v>13</v>
      </c>
      <c r="J217" s="54">
        <v>8</v>
      </c>
      <c r="K217" s="54">
        <v>7</v>
      </c>
      <c r="L217" s="54"/>
    </row>
    <row r="218" spans="1:12" ht="15.75" x14ac:dyDescent="0.25">
      <c r="A218" s="21"/>
      <c r="B218" s="21" t="s">
        <v>54</v>
      </c>
      <c r="C218" s="52"/>
      <c r="D218" s="52"/>
      <c r="E218" s="54"/>
      <c r="F218" s="54"/>
      <c r="G218" s="54">
        <v>10</v>
      </c>
      <c r="H218" s="54">
        <v>10</v>
      </c>
      <c r="I218" s="54">
        <v>8</v>
      </c>
      <c r="J218" s="54">
        <v>5</v>
      </c>
      <c r="K218" s="54">
        <v>5</v>
      </c>
      <c r="L218" s="54"/>
    </row>
    <row r="219" spans="1:12" ht="15.75" x14ac:dyDescent="0.25">
      <c r="A219" s="21"/>
      <c r="B219" s="21" t="s">
        <v>55</v>
      </c>
      <c r="C219" s="52"/>
      <c r="D219" s="52"/>
      <c r="E219" s="54"/>
      <c r="F219" s="54"/>
      <c r="G219" s="54"/>
      <c r="H219" s="54">
        <v>16</v>
      </c>
      <c r="I219" s="54">
        <v>12</v>
      </c>
      <c r="J219" s="54">
        <v>12</v>
      </c>
      <c r="K219" s="54">
        <v>11</v>
      </c>
      <c r="L219" s="54"/>
    </row>
    <row r="220" spans="1:12" ht="15.75" x14ac:dyDescent="0.25">
      <c r="A220" s="21"/>
      <c r="B220" s="21" t="s">
        <v>79</v>
      </c>
      <c r="C220" s="52"/>
      <c r="D220" s="52"/>
      <c r="E220" s="54"/>
      <c r="F220" s="54"/>
      <c r="G220" s="54"/>
      <c r="H220" s="54"/>
      <c r="I220" s="54">
        <v>6</v>
      </c>
      <c r="J220" s="54">
        <v>5</v>
      </c>
      <c r="K220" s="54">
        <v>3</v>
      </c>
      <c r="L220" s="54"/>
    </row>
    <row r="221" spans="1:12" ht="15.75" x14ac:dyDescent="0.25">
      <c r="A221" s="21"/>
      <c r="B221" s="21" t="s">
        <v>84</v>
      </c>
      <c r="C221" s="52"/>
      <c r="D221" s="52"/>
      <c r="E221" s="54"/>
      <c r="F221" s="54"/>
      <c r="G221" s="54"/>
      <c r="H221" s="54"/>
      <c r="I221" s="54"/>
      <c r="J221" s="54">
        <v>3</v>
      </c>
      <c r="K221" s="54">
        <v>0</v>
      </c>
      <c r="L221" s="54"/>
    </row>
    <row r="222" spans="1:12" ht="15.75" x14ac:dyDescent="0.25">
      <c r="A222" s="21"/>
      <c r="B222" s="21" t="s">
        <v>56</v>
      </c>
      <c r="C222" s="52"/>
      <c r="D222" s="52"/>
      <c r="E222" s="54"/>
      <c r="F222" s="54"/>
      <c r="G222" s="54"/>
      <c r="H222" s="54"/>
      <c r="I222" s="54"/>
      <c r="J222" s="54"/>
      <c r="K222" s="54">
        <v>1</v>
      </c>
      <c r="L222" s="54"/>
    </row>
    <row r="223" spans="1:12" ht="15.75" x14ac:dyDescent="0.25">
      <c r="A223" s="21"/>
      <c r="B223" s="21" t="s">
        <v>57</v>
      </c>
      <c r="C223" s="52"/>
      <c r="D223" s="52"/>
      <c r="E223" s="54"/>
      <c r="F223" s="54"/>
      <c r="G223" s="54"/>
      <c r="H223" s="54"/>
      <c r="I223" s="54"/>
      <c r="J223" s="54"/>
      <c r="K223" s="54"/>
      <c r="L223" s="54"/>
    </row>
    <row r="224" spans="1:12" ht="15.75" x14ac:dyDescent="0.25">
      <c r="A224" s="21"/>
      <c r="B224" s="21" t="s">
        <v>82</v>
      </c>
      <c r="C224" s="52"/>
      <c r="D224" s="52"/>
      <c r="E224" s="54"/>
      <c r="F224" s="54"/>
      <c r="G224" s="54"/>
      <c r="H224" s="54"/>
      <c r="I224" s="54"/>
      <c r="J224" s="54"/>
      <c r="K224" s="54"/>
      <c r="L224" s="54"/>
    </row>
    <row r="225" spans="1:13" ht="15.75" x14ac:dyDescent="0.25">
      <c r="A225" s="4" t="s">
        <v>90</v>
      </c>
      <c r="B225" s="21"/>
      <c r="C225" s="52">
        <v>4</v>
      </c>
      <c r="D225" s="52">
        <v>12</v>
      </c>
      <c r="E225" s="54">
        <v>34</v>
      </c>
      <c r="F225" s="54">
        <v>49</v>
      </c>
      <c r="G225" s="54">
        <v>57</v>
      </c>
      <c r="H225" s="54">
        <v>71</v>
      </c>
      <c r="I225" s="54">
        <v>63</v>
      </c>
      <c r="J225" s="54">
        <v>53</v>
      </c>
      <c r="K225" s="54">
        <v>42</v>
      </c>
      <c r="L225" s="54"/>
    </row>
    <row r="226" spans="1:13" ht="15.75" x14ac:dyDescent="0.25">
      <c r="A226" s="4" t="s">
        <v>135</v>
      </c>
      <c r="B226" s="21"/>
      <c r="C226" s="52"/>
      <c r="D226" s="52">
        <v>4</v>
      </c>
      <c r="E226" s="54">
        <v>12</v>
      </c>
      <c r="F226" s="54">
        <v>34</v>
      </c>
      <c r="G226" s="54">
        <v>47</v>
      </c>
      <c r="H226" s="54">
        <v>55</v>
      </c>
      <c r="I226" s="54">
        <v>57</v>
      </c>
      <c r="J226" s="54">
        <v>50</v>
      </c>
      <c r="K226" s="54">
        <v>41</v>
      </c>
      <c r="L226" s="21"/>
    </row>
    <row r="228" spans="1:13" x14ac:dyDescent="0.25">
      <c r="M228" s="5"/>
    </row>
    <row r="229" spans="1:13" x14ac:dyDescent="0.25">
      <c r="M229" s="5"/>
    </row>
    <row r="230" spans="1:13" x14ac:dyDescent="0.25">
      <c r="M230" s="5"/>
    </row>
    <row r="231" spans="1:13" x14ac:dyDescent="0.25">
      <c r="M231" s="5"/>
    </row>
    <row r="232" spans="1:13" x14ac:dyDescent="0.25">
      <c r="M232" s="5"/>
    </row>
    <row r="233" spans="1:13" x14ac:dyDescent="0.25">
      <c r="M233" s="5"/>
    </row>
    <row r="244" spans="9:9" x14ac:dyDescent="0.25">
      <c r="I244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C4" sqref="C4:C10"/>
    </sheetView>
  </sheetViews>
  <sheetFormatPr baseColWidth="10" defaultRowHeight="15" x14ac:dyDescent="0.25"/>
  <sheetData>
    <row r="2" spans="2:15" x14ac:dyDescent="0.25">
      <c r="B2" t="s">
        <v>150</v>
      </c>
      <c r="E2">
        <v>30</v>
      </c>
      <c r="F2">
        <v>40</v>
      </c>
      <c r="G2">
        <v>21</v>
      </c>
      <c r="H2">
        <v>30</v>
      </c>
      <c r="I2">
        <v>29</v>
      </c>
      <c r="J2">
        <v>34</v>
      </c>
      <c r="K2">
        <v>33</v>
      </c>
      <c r="L2">
        <v>31</v>
      </c>
      <c r="M2">
        <v>26</v>
      </c>
      <c r="N2">
        <v>28</v>
      </c>
    </row>
    <row r="3" spans="2:15" x14ac:dyDescent="0.25">
      <c r="C3" t="s">
        <v>139</v>
      </c>
      <c r="D3" s="92" t="s">
        <v>0</v>
      </c>
      <c r="E3" s="92" t="s">
        <v>1</v>
      </c>
      <c r="F3" s="92" t="s">
        <v>2</v>
      </c>
      <c r="G3" s="92" t="s">
        <v>3</v>
      </c>
      <c r="H3" s="92" t="s">
        <v>5</v>
      </c>
      <c r="I3" s="92" t="s">
        <v>6</v>
      </c>
      <c r="J3" s="92" t="s">
        <v>7</v>
      </c>
      <c r="K3" s="92" t="s">
        <v>8</v>
      </c>
      <c r="L3" s="94">
        <v>42054</v>
      </c>
      <c r="M3" s="94">
        <v>42080</v>
      </c>
      <c r="N3" s="95">
        <v>42108</v>
      </c>
    </row>
    <row r="4" spans="2:15" ht="15.75" x14ac:dyDescent="0.25">
      <c r="B4" t="s">
        <v>125</v>
      </c>
      <c r="C4" s="25" t="s">
        <v>101</v>
      </c>
      <c r="D4" s="97">
        <v>4</v>
      </c>
      <c r="E4" s="97">
        <v>4</v>
      </c>
      <c r="F4" s="92">
        <v>4</v>
      </c>
      <c r="G4" s="92">
        <v>4</v>
      </c>
      <c r="H4" s="92">
        <v>4</v>
      </c>
      <c r="I4" s="92">
        <v>4</v>
      </c>
      <c r="J4" s="92">
        <v>4</v>
      </c>
      <c r="K4" s="92">
        <v>0</v>
      </c>
      <c r="L4" s="92">
        <v>0</v>
      </c>
      <c r="M4" s="92">
        <v>0</v>
      </c>
      <c r="N4" s="92">
        <v>0</v>
      </c>
      <c r="O4" s="40">
        <v>184</v>
      </c>
    </row>
    <row r="5" spans="2:15" ht="15.75" x14ac:dyDescent="0.25">
      <c r="C5" s="25" t="s">
        <v>102</v>
      </c>
      <c r="D5" s="97"/>
      <c r="E5" s="97">
        <v>6</v>
      </c>
      <c r="F5" s="92">
        <v>6</v>
      </c>
      <c r="G5" s="92">
        <v>6</v>
      </c>
      <c r="H5" s="92">
        <v>6</v>
      </c>
      <c r="I5" s="92">
        <v>6</v>
      </c>
      <c r="J5" s="92">
        <v>6</v>
      </c>
      <c r="K5" s="92">
        <v>4</v>
      </c>
      <c r="L5" s="92">
        <v>4</v>
      </c>
      <c r="M5" s="92">
        <v>4</v>
      </c>
      <c r="N5" s="92">
        <v>3</v>
      </c>
      <c r="O5" s="40">
        <v>215</v>
      </c>
    </row>
    <row r="6" spans="2:15" ht="15.75" x14ac:dyDescent="0.25">
      <c r="C6" s="25" t="s">
        <v>137</v>
      </c>
      <c r="D6" s="97"/>
      <c r="E6" s="97"/>
      <c r="F6" s="92">
        <v>31</v>
      </c>
      <c r="G6" s="92">
        <v>31</v>
      </c>
      <c r="H6" s="92">
        <v>27</v>
      </c>
      <c r="I6" s="92">
        <v>25</v>
      </c>
      <c r="J6" s="92">
        <v>21</v>
      </c>
      <c r="K6" s="92">
        <v>20</v>
      </c>
      <c r="L6" s="92">
        <v>20</v>
      </c>
      <c r="M6" s="92">
        <v>20</v>
      </c>
      <c r="N6" s="92">
        <v>19</v>
      </c>
      <c r="O6" s="40">
        <v>100</v>
      </c>
    </row>
    <row r="7" spans="2:15" ht="15.75" x14ac:dyDescent="0.25">
      <c r="C7" s="25" t="s">
        <v>98</v>
      </c>
      <c r="D7" s="97"/>
      <c r="E7" s="97"/>
      <c r="F7" s="92"/>
      <c r="G7" s="92">
        <v>6</v>
      </c>
      <c r="H7" s="92">
        <v>6</v>
      </c>
      <c r="I7" s="92">
        <v>6</v>
      </c>
      <c r="J7" s="92">
        <v>6</v>
      </c>
      <c r="K7" s="92">
        <v>5</v>
      </c>
      <c r="L7" s="92">
        <v>3</v>
      </c>
      <c r="M7" s="92">
        <v>2</v>
      </c>
      <c r="N7" s="92">
        <v>2</v>
      </c>
      <c r="O7" s="40">
        <v>156</v>
      </c>
    </row>
    <row r="8" spans="2:15" ht="15.75" x14ac:dyDescent="0.25">
      <c r="C8" s="25" t="s">
        <v>99</v>
      </c>
      <c r="D8" s="97"/>
      <c r="E8" s="97"/>
      <c r="F8" s="92"/>
      <c r="G8" s="92"/>
      <c r="H8" s="92">
        <v>5</v>
      </c>
      <c r="I8" s="92">
        <v>5</v>
      </c>
      <c r="J8" s="92">
        <v>4</v>
      </c>
      <c r="K8" s="92">
        <v>3</v>
      </c>
      <c r="L8" s="92">
        <v>3</v>
      </c>
      <c r="M8" s="92">
        <v>3</v>
      </c>
      <c r="N8" s="92">
        <v>2</v>
      </c>
      <c r="O8" s="40">
        <v>113</v>
      </c>
    </row>
    <row r="9" spans="2:15" ht="15.75" x14ac:dyDescent="0.25">
      <c r="C9" s="25" t="s">
        <v>138</v>
      </c>
      <c r="D9" s="97"/>
      <c r="E9" s="97"/>
      <c r="F9" s="92"/>
      <c r="G9" s="92"/>
      <c r="H9" s="92"/>
      <c r="I9" s="92">
        <v>14</v>
      </c>
      <c r="J9" s="92">
        <v>14</v>
      </c>
      <c r="K9" s="92">
        <v>10</v>
      </c>
      <c r="L9" s="92">
        <v>9</v>
      </c>
      <c r="M9" s="92">
        <v>8</v>
      </c>
      <c r="N9" s="92">
        <v>8</v>
      </c>
      <c r="O9" s="40">
        <v>82</v>
      </c>
    </row>
    <row r="10" spans="2:15" ht="15.75" x14ac:dyDescent="0.25">
      <c r="C10" s="25" t="s">
        <v>100</v>
      </c>
      <c r="D10" s="97"/>
      <c r="E10" s="97"/>
      <c r="F10" s="92"/>
      <c r="G10" s="92"/>
      <c r="H10" s="92"/>
      <c r="I10" s="92"/>
      <c r="J10" s="92">
        <v>4</v>
      </c>
      <c r="K10" s="92">
        <v>3</v>
      </c>
      <c r="L10" s="92">
        <v>3</v>
      </c>
      <c r="M10" s="92">
        <v>2</v>
      </c>
      <c r="N10" s="92">
        <v>0</v>
      </c>
      <c r="O10" s="40">
        <v>69</v>
      </c>
    </row>
    <row r="11" spans="2:15" x14ac:dyDescent="0.25"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2:15" x14ac:dyDescent="0.25">
      <c r="D12" s="25"/>
      <c r="E12">
        <v>30</v>
      </c>
      <c r="F12">
        <v>40</v>
      </c>
      <c r="G12">
        <v>21</v>
      </c>
      <c r="H12">
        <v>30</v>
      </c>
      <c r="I12">
        <v>29</v>
      </c>
      <c r="J12">
        <v>34</v>
      </c>
      <c r="K12">
        <v>33</v>
      </c>
      <c r="L12">
        <v>31</v>
      </c>
      <c r="M12">
        <v>26</v>
      </c>
      <c r="N12">
        <v>28</v>
      </c>
    </row>
    <row r="13" spans="2:15" x14ac:dyDescent="0.25">
      <c r="B13" t="s">
        <v>126</v>
      </c>
      <c r="D13" s="92" t="s">
        <v>0</v>
      </c>
      <c r="E13" s="92" t="s">
        <v>1</v>
      </c>
      <c r="F13" s="92" t="s">
        <v>2</v>
      </c>
      <c r="G13" s="92" t="s">
        <v>3</v>
      </c>
      <c r="H13" s="92" t="s">
        <v>5</v>
      </c>
      <c r="I13" s="92" t="s">
        <v>6</v>
      </c>
      <c r="J13" s="92" t="s">
        <v>7</v>
      </c>
      <c r="K13" s="92" t="s">
        <v>8</v>
      </c>
      <c r="L13" s="94">
        <v>42054</v>
      </c>
      <c r="M13" s="94">
        <v>42080</v>
      </c>
      <c r="N13" s="95">
        <v>42108</v>
      </c>
    </row>
    <row r="14" spans="2:15" ht="15.75" x14ac:dyDescent="0.25">
      <c r="C14" s="25" t="s">
        <v>101</v>
      </c>
      <c r="D14" s="97">
        <v>4</v>
      </c>
      <c r="E14" s="97">
        <v>4</v>
      </c>
      <c r="F14" s="92">
        <v>4</v>
      </c>
      <c r="G14" s="92">
        <v>4</v>
      </c>
      <c r="H14" s="92">
        <v>4</v>
      </c>
      <c r="I14" s="92">
        <v>4</v>
      </c>
      <c r="J14" s="92">
        <v>4</v>
      </c>
      <c r="K14" s="92">
        <v>4</v>
      </c>
      <c r="L14" s="92">
        <v>2</v>
      </c>
      <c r="M14" s="92">
        <v>1</v>
      </c>
      <c r="N14" s="92">
        <v>0</v>
      </c>
      <c r="O14" s="40">
        <v>239</v>
      </c>
    </row>
    <row r="15" spans="2:15" ht="15.75" x14ac:dyDescent="0.25">
      <c r="C15" s="25" t="s">
        <v>102</v>
      </c>
      <c r="D15" s="97"/>
      <c r="E15" s="97">
        <v>5</v>
      </c>
      <c r="F15" s="92">
        <v>5</v>
      </c>
      <c r="G15" s="92">
        <v>5</v>
      </c>
      <c r="H15" s="92">
        <v>5</v>
      </c>
      <c r="I15" s="92">
        <v>5</v>
      </c>
      <c r="J15" s="92">
        <v>5</v>
      </c>
      <c r="K15" s="92">
        <v>5</v>
      </c>
      <c r="L15" s="92">
        <v>2</v>
      </c>
      <c r="M15" s="92">
        <v>2</v>
      </c>
      <c r="N15" s="92">
        <v>1</v>
      </c>
      <c r="O15" s="40">
        <v>232</v>
      </c>
    </row>
    <row r="16" spans="2:15" ht="15.75" x14ac:dyDescent="0.25">
      <c r="C16" s="25" t="s">
        <v>137</v>
      </c>
      <c r="D16" s="97"/>
      <c r="E16" s="97"/>
      <c r="F16" s="92">
        <v>18</v>
      </c>
      <c r="G16" s="92">
        <v>18</v>
      </c>
      <c r="H16" s="92">
        <v>18</v>
      </c>
      <c r="I16" s="92">
        <v>10</v>
      </c>
      <c r="J16" s="92">
        <v>7</v>
      </c>
      <c r="K16" s="92">
        <v>7</v>
      </c>
      <c r="L16" s="92">
        <v>7</v>
      </c>
      <c r="M16" s="92">
        <v>7</v>
      </c>
      <c r="N16" s="92">
        <v>7</v>
      </c>
      <c r="O16" s="40">
        <v>89</v>
      </c>
    </row>
    <row r="17" spans="2:15" ht="15.75" x14ac:dyDescent="0.25">
      <c r="C17" s="25" t="s">
        <v>98</v>
      </c>
      <c r="D17" s="97"/>
      <c r="E17" s="97"/>
      <c r="F17" s="92"/>
      <c r="G17" s="92">
        <v>7</v>
      </c>
      <c r="H17" s="92">
        <v>7</v>
      </c>
      <c r="I17" s="92">
        <v>7</v>
      </c>
      <c r="J17" s="92">
        <v>7</v>
      </c>
      <c r="K17" s="92">
        <v>7</v>
      </c>
      <c r="L17" s="92">
        <v>6</v>
      </c>
      <c r="M17" s="92">
        <v>4</v>
      </c>
      <c r="N17" s="92">
        <v>4</v>
      </c>
      <c r="O17" s="40">
        <v>144</v>
      </c>
    </row>
    <row r="18" spans="2:15" ht="15.75" x14ac:dyDescent="0.25">
      <c r="C18" s="25" t="s">
        <v>99</v>
      </c>
      <c r="D18" s="97"/>
      <c r="E18" s="97"/>
      <c r="F18" s="92"/>
      <c r="G18" s="92"/>
      <c r="H18" s="92">
        <v>6</v>
      </c>
      <c r="I18" s="92">
        <v>6</v>
      </c>
      <c r="J18" s="92">
        <v>6</v>
      </c>
      <c r="K18" s="92">
        <v>4</v>
      </c>
      <c r="L18" s="92">
        <v>3</v>
      </c>
      <c r="M18" s="92">
        <v>3</v>
      </c>
      <c r="N18" s="92">
        <v>3</v>
      </c>
      <c r="O18" s="40">
        <v>106</v>
      </c>
    </row>
    <row r="19" spans="2:15" ht="15.75" x14ac:dyDescent="0.25">
      <c r="C19" s="25" t="s">
        <v>138</v>
      </c>
      <c r="D19" s="97"/>
      <c r="E19" s="97"/>
      <c r="F19" s="92"/>
      <c r="G19" s="92"/>
      <c r="H19" s="92"/>
      <c r="I19" s="92">
        <v>10</v>
      </c>
      <c r="J19" s="92">
        <v>2</v>
      </c>
      <c r="K19" s="92">
        <v>2</v>
      </c>
      <c r="L19" s="92">
        <v>2</v>
      </c>
      <c r="M19" s="92">
        <v>2</v>
      </c>
      <c r="N19" s="92">
        <v>1</v>
      </c>
      <c r="O19" s="40">
        <v>47</v>
      </c>
    </row>
    <row r="20" spans="2:15" ht="15.75" x14ac:dyDescent="0.25">
      <c r="C20" s="25" t="s">
        <v>100</v>
      </c>
      <c r="D20" s="97"/>
      <c r="E20" s="97"/>
      <c r="F20" s="92"/>
      <c r="G20" s="92"/>
      <c r="H20" s="92"/>
      <c r="I20" s="92"/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8">
        <v>80</v>
      </c>
    </row>
    <row r="21" spans="2:15" x14ac:dyDescent="0.25">
      <c r="D21" s="25"/>
      <c r="E21">
        <v>30</v>
      </c>
      <c r="F21">
        <v>40</v>
      </c>
      <c r="G21">
        <v>21</v>
      </c>
      <c r="H21">
        <v>30</v>
      </c>
      <c r="I21">
        <v>29</v>
      </c>
      <c r="J21">
        <v>34</v>
      </c>
      <c r="K21">
        <v>33</v>
      </c>
      <c r="L21">
        <v>31</v>
      </c>
      <c r="M21">
        <v>26</v>
      </c>
      <c r="N21">
        <v>28</v>
      </c>
    </row>
    <row r="22" spans="2:15" x14ac:dyDescent="0.25">
      <c r="D22" s="92" t="s">
        <v>0</v>
      </c>
      <c r="E22" s="92" t="s">
        <v>1</v>
      </c>
      <c r="F22" s="92" t="s">
        <v>2</v>
      </c>
      <c r="G22" s="92" t="s">
        <v>3</v>
      </c>
      <c r="H22" s="92" t="s">
        <v>5</v>
      </c>
      <c r="I22" s="92" t="s">
        <v>6</v>
      </c>
      <c r="J22" s="92" t="s">
        <v>7</v>
      </c>
      <c r="K22" s="92" t="s">
        <v>8</v>
      </c>
      <c r="L22" s="94">
        <v>42054</v>
      </c>
      <c r="M22" s="94">
        <v>42080</v>
      </c>
      <c r="N22" s="95">
        <v>42108</v>
      </c>
    </row>
    <row r="23" spans="2:15" ht="15.75" x14ac:dyDescent="0.25">
      <c r="B23" t="s">
        <v>127</v>
      </c>
      <c r="C23" s="25" t="s">
        <v>101</v>
      </c>
      <c r="D23" s="97">
        <v>3</v>
      </c>
      <c r="E23" s="97">
        <v>3</v>
      </c>
      <c r="F23" s="92">
        <v>3</v>
      </c>
      <c r="G23" s="92">
        <v>3</v>
      </c>
      <c r="H23" s="92">
        <v>3</v>
      </c>
      <c r="I23" s="92">
        <v>3</v>
      </c>
      <c r="J23" s="92">
        <v>3</v>
      </c>
      <c r="K23" s="92">
        <v>1</v>
      </c>
      <c r="L23" s="92">
        <v>0</v>
      </c>
      <c r="M23" s="92">
        <v>0</v>
      </c>
      <c r="N23" s="92">
        <v>0</v>
      </c>
      <c r="O23" s="40">
        <v>195</v>
      </c>
    </row>
    <row r="24" spans="2:15" ht="15.75" x14ac:dyDescent="0.25">
      <c r="C24" s="25" t="s">
        <v>102</v>
      </c>
      <c r="D24" s="97"/>
      <c r="E24" s="97">
        <v>4</v>
      </c>
      <c r="F24" s="92">
        <v>4</v>
      </c>
      <c r="G24" s="92">
        <v>4</v>
      </c>
      <c r="H24" s="92">
        <v>4</v>
      </c>
      <c r="I24" s="92">
        <v>4</v>
      </c>
      <c r="J24" s="92">
        <v>4</v>
      </c>
      <c r="K24" s="92">
        <v>2</v>
      </c>
      <c r="L24" s="92">
        <v>1</v>
      </c>
      <c r="M24" s="92">
        <v>1</v>
      </c>
      <c r="N24" s="92">
        <v>1</v>
      </c>
      <c r="O24" s="40">
        <v>197</v>
      </c>
    </row>
    <row r="25" spans="2:15" ht="15.75" x14ac:dyDescent="0.25">
      <c r="C25" s="25" t="s">
        <v>137</v>
      </c>
      <c r="D25" s="97"/>
      <c r="E25" s="97"/>
      <c r="F25" s="92">
        <v>15</v>
      </c>
      <c r="G25" s="92">
        <v>15</v>
      </c>
      <c r="H25" s="92">
        <v>15</v>
      </c>
      <c r="I25" s="92">
        <v>15</v>
      </c>
      <c r="J25" s="92">
        <v>10</v>
      </c>
      <c r="K25" s="92">
        <v>7</v>
      </c>
      <c r="L25" s="92">
        <v>7</v>
      </c>
      <c r="M25" s="92">
        <v>7</v>
      </c>
      <c r="N25" s="92">
        <v>6</v>
      </c>
      <c r="O25" s="40">
        <v>138</v>
      </c>
    </row>
    <row r="26" spans="2:15" ht="15.75" x14ac:dyDescent="0.25">
      <c r="C26" s="25" t="s">
        <v>98</v>
      </c>
      <c r="D26" s="97"/>
      <c r="E26" s="97"/>
      <c r="F26" s="92"/>
      <c r="G26" s="92">
        <v>13</v>
      </c>
      <c r="H26" s="92">
        <v>13</v>
      </c>
      <c r="I26" s="92">
        <v>13</v>
      </c>
      <c r="J26" s="92">
        <v>9</v>
      </c>
      <c r="K26" s="92">
        <v>8</v>
      </c>
      <c r="L26" s="92">
        <v>4</v>
      </c>
      <c r="M26" s="92">
        <v>4</v>
      </c>
      <c r="N26" s="92">
        <v>4</v>
      </c>
      <c r="O26" s="40">
        <v>126</v>
      </c>
    </row>
    <row r="27" spans="2:15" ht="15.75" x14ac:dyDescent="0.25">
      <c r="C27" s="25" t="s">
        <v>99</v>
      </c>
      <c r="D27" s="97"/>
      <c r="E27" s="97"/>
      <c r="F27" s="92"/>
      <c r="G27" s="92"/>
      <c r="H27" s="92">
        <v>5</v>
      </c>
      <c r="I27" s="92">
        <v>4</v>
      </c>
      <c r="J27" s="92">
        <v>4</v>
      </c>
      <c r="K27" s="92">
        <v>4</v>
      </c>
      <c r="L27" s="92">
        <v>4</v>
      </c>
      <c r="M27" s="92">
        <v>4</v>
      </c>
      <c r="N27" s="92">
        <v>4</v>
      </c>
      <c r="O27" s="40">
        <v>29</v>
      </c>
    </row>
    <row r="28" spans="2:15" ht="15.75" x14ac:dyDescent="0.25">
      <c r="C28" s="25" t="s">
        <v>138</v>
      </c>
      <c r="D28" s="97"/>
      <c r="E28" s="97"/>
      <c r="F28" s="92"/>
      <c r="G28" s="92"/>
      <c r="H28" s="92"/>
      <c r="I28" s="92">
        <v>7</v>
      </c>
      <c r="J28" s="92">
        <v>7</v>
      </c>
      <c r="K28" s="92">
        <v>7</v>
      </c>
      <c r="L28" s="92">
        <v>6</v>
      </c>
      <c r="M28" s="92">
        <v>3</v>
      </c>
      <c r="N28" s="92">
        <v>2</v>
      </c>
      <c r="O28" s="40">
        <v>124</v>
      </c>
    </row>
    <row r="29" spans="2:15" ht="15.75" x14ac:dyDescent="0.25">
      <c r="C29" s="25" t="s">
        <v>100</v>
      </c>
      <c r="D29" s="97"/>
      <c r="E29" s="97"/>
      <c r="F29" s="92"/>
      <c r="G29" s="92"/>
      <c r="H29" s="92"/>
      <c r="I29" s="92"/>
      <c r="J29" s="92">
        <v>4</v>
      </c>
      <c r="K29" s="92">
        <v>4</v>
      </c>
      <c r="L29" s="92">
        <v>4</v>
      </c>
      <c r="M29" s="92">
        <v>4</v>
      </c>
      <c r="N29" s="92">
        <v>0</v>
      </c>
      <c r="O29" s="40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1"/>
  <sheetViews>
    <sheetView topLeftCell="A34" zoomScale="70" zoomScaleNormal="70" workbookViewId="0">
      <selection activeCell="B45" sqref="B45:B55"/>
    </sheetView>
  </sheetViews>
  <sheetFormatPr baseColWidth="10" defaultRowHeight="15" x14ac:dyDescent="0.25"/>
  <cols>
    <col min="11" max="12" width="12.28515625" customWidth="1"/>
    <col min="13" max="13" width="12.5703125" customWidth="1"/>
  </cols>
  <sheetData>
    <row r="1" spans="1:13" x14ac:dyDescent="0.25">
      <c r="C1" t="s">
        <v>141</v>
      </c>
      <c r="I1" s="22" t="s">
        <v>136</v>
      </c>
    </row>
    <row r="2" spans="1:13" x14ac:dyDescent="0.25">
      <c r="C2" t="s">
        <v>0</v>
      </c>
      <c r="D2" s="1" t="s">
        <v>1</v>
      </c>
      <c r="E2" t="s">
        <v>2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s="3">
        <v>42054</v>
      </c>
      <c r="L2" s="3">
        <v>42080</v>
      </c>
      <c r="M2" s="3">
        <v>42108</v>
      </c>
    </row>
    <row r="3" spans="1:13" x14ac:dyDescent="0.25">
      <c r="A3" s="21" t="s">
        <v>140</v>
      </c>
      <c r="B3" s="21" t="s">
        <v>83</v>
      </c>
      <c r="C3" s="54">
        <v>3</v>
      </c>
      <c r="D3" s="54">
        <v>3</v>
      </c>
      <c r="E3" s="54">
        <v>3</v>
      </c>
      <c r="F3" s="54">
        <v>3</v>
      </c>
      <c r="G3" s="54">
        <v>2</v>
      </c>
      <c r="H3" s="54">
        <v>0</v>
      </c>
      <c r="I3" s="54">
        <v>0</v>
      </c>
      <c r="J3" s="54"/>
      <c r="L3" s="33"/>
    </row>
    <row r="4" spans="1:13" x14ac:dyDescent="0.25">
      <c r="A4" s="21"/>
      <c r="B4" s="21" t="s">
        <v>52</v>
      </c>
      <c r="C4" s="54"/>
      <c r="D4" s="54">
        <v>7</v>
      </c>
      <c r="E4" s="54">
        <v>7</v>
      </c>
      <c r="F4" s="54">
        <v>7</v>
      </c>
      <c r="G4" s="54">
        <v>5</v>
      </c>
      <c r="H4" s="54">
        <v>3</v>
      </c>
      <c r="I4" s="54">
        <v>2</v>
      </c>
      <c r="J4" s="54"/>
      <c r="L4" s="33"/>
    </row>
    <row r="5" spans="1:13" x14ac:dyDescent="0.25">
      <c r="A5" s="21"/>
      <c r="B5" s="21" t="s">
        <v>77</v>
      </c>
      <c r="C5" s="54"/>
      <c r="D5" s="54"/>
      <c r="E5" s="54">
        <v>23</v>
      </c>
      <c r="F5" s="54">
        <v>23</v>
      </c>
      <c r="G5" s="54">
        <v>21</v>
      </c>
      <c r="H5" s="54">
        <v>18</v>
      </c>
      <c r="I5" s="54">
        <v>9</v>
      </c>
      <c r="J5" s="54"/>
      <c r="L5" s="33"/>
    </row>
    <row r="6" spans="1:13" x14ac:dyDescent="0.25">
      <c r="A6" s="21"/>
      <c r="B6" s="21" t="s">
        <v>53</v>
      </c>
      <c r="C6" s="54"/>
      <c r="D6" s="54"/>
      <c r="E6" s="54"/>
      <c r="F6" s="54">
        <v>13</v>
      </c>
      <c r="G6" s="54">
        <v>13</v>
      </c>
      <c r="H6" s="54">
        <v>13</v>
      </c>
      <c r="I6" s="54">
        <v>10</v>
      </c>
      <c r="J6" s="54"/>
      <c r="L6" s="33"/>
    </row>
    <row r="7" spans="1:13" x14ac:dyDescent="0.25">
      <c r="A7" s="21"/>
      <c r="B7" s="21" t="s">
        <v>54</v>
      </c>
      <c r="C7" s="54"/>
      <c r="D7" s="54"/>
      <c r="E7" s="54"/>
      <c r="F7" s="54"/>
      <c r="G7" s="54">
        <v>11</v>
      </c>
      <c r="H7" s="54">
        <v>9</v>
      </c>
      <c r="I7" s="54">
        <v>6</v>
      </c>
      <c r="J7" s="54"/>
      <c r="L7" s="33"/>
    </row>
    <row r="8" spans="1:13" x14ac:dyDescent="0.25">
      <c r="A8" s="21"/>
      <c r="B8" s="21" t="s">
        <v>55</v>
      </c>
      <c r="C8" s="54"/>
      <c r="D8" s="54"/>
      <c r="E8" s="54"/>
      <c r="F8" s="54"/>
      <c r="G8" s="54"/>
      <c r="H8" s="54">
        <v>38</v>
      </c>
      <c r="I8" s="54">
        <v>31</v>
      </c>
      <c r="J8" s="54"/>
      <c r="L8" s="33"/>
    </row>
    <row r="9" spans="1:13" x14ac:dyDescent="0.25">
      <c r="A9" s="21"/>
      <c r="B9" s="21" t="s">
        <v>79</v>
      </c>
      <c r="C9" s="54"/>
      <c r="D9" s="54"/>
      <c r="E9" s="54"/>
      <c r="F9" s="54"/>
      <c r="G9" s="54"/>
      <c r="H9" s="54"/>
      <c r="I9" s="54">
        <v>32</v>
      </c>
      <c r="J9" s="54"/>
      <c r="L9" s="33"/>
    </row>
    <row r="10" spans="1:13" x14ac:dyDescent="0.25">
      <c r="A10" s="21"/>
      <c r="B10" s="21"/>
      <c r="C10" s="54"/>
      <c r="D10" s="54"/>
      <c r="E10" s="54"/>
      <c r="F10" s="54"/>
      <c r="G10" s="54"/>
      <c r="H10" s="54"/>
      <c r="I10" s="54"/>
      <c r="J10" s="54"/>
      <c r="L10" s="33"/>
    </row>
    <row r="11" spans="1:13" x14ac:dyDescent="0.25">
      <c r="A11" s="21"/>
      <c r="B11" s="21"/>
      <c r="C11" s="54"/>
      <c r="D11" s="54"/>
      <c r="E11" s="54"/>
      <c r="F11" s="54"/>
      <c r="G11" s="54"/>
      <c r="H11" s="54"/>
      <c r="I11" s="54"/>
      <c r="J11" s="54"/>
      <c r="L11" s="33"/>
    </row>
    <row r="12" spans="1:13" x14ac:dyDescent="0.25">
      <c r="A12" s="21"/>
      <c r="B12" s="21"/>
      <c r="C12" s="54"/>
      <c r="D12" s="54"/>
      <c r="E12" s="54"/>
      <c r="F12" s="54"/>
      <c r="G12" s="54"/>
      <c r="H12" s="54"/>
      <c r="I12" s="54"/>
      <c r="J12" s="54"/>
      <c r="L12" s="33"/>
    </row>
    <row r="13" spans="1:13" x14ac:dyDescent="0.25">
      <c r="A13" s="4" t="s">
        <v>90</v>
      </c>
      <c r="B13" s="21"/>
      <c r="C13" s="54">
        <v>3</v>
      </c>
      <c r="D13" s="54">
        <v>10</v>
      </c>
      <c r="E13" s="54">
        <v>33</v>
      </c>
      <c r="F13" s="54">
        <v>46</v>
      </c>
      <c r="G13" s="106">
        <v>52</v>
      </c>
      <c r="H13" s="106">
        <v>81</v>
      </c>
      <c r="I13" s="106">
        <v>90</v>
      </c>
      <c r="J13" s="54"/>
      <c r="L13" s="33"/>
    </row>
    <row r="14" spans="1:13" x14ac:dyDescent="0.25">
      <c r="A14" s="4" t="s">
        <v>135</v>
      </c>
      <c r="B14" s="21"/>
      <c r="C14" s="54"/>
      <c r="D14" s="54">
        <v>3</v>
      </c>
      <c r="E14" s="54">
        <v>10</v>
      </c>
      <c r="F14" s="54">
        <v>33</v>
      </c>
      <c r="G14" s="106">
        <v>41</v>
      </c>
      <c r="H14" s="106">
        <v>43</v>
      </c>
      <c r="I14" s="106">
        <v>58</v>
      </c>
      <c r="J14" s="54"/>
      <c r="L14" s="33"/>
    </row>
    <row r="15" spans="1:13" x14ac:dyDescent="0.25">
      <c r="A15" s="21"/>
      <c r="B15" s="21"/>
      <c r="C15" s="54"/>
      <c r="D15" s="54"/>
      <c r="E15" s="54"/>
      <c r="F15" s="54"/>
      <c r="G15" s="54"/>
      <c r="H15" s="54"/>
      <c r="I15" s="54"/>
      <c r="J15" s="54"/>
      <c r="L15" s="33"/>
    </row>
    <row r="16" spans="1:13" x14ac:dyDescent="0.25">
      <c r="A16" s="21"/>
      <c r="B16" s="21"/>
      <c r="C16" s="54"/>
      <c r="D16" s="54"/>
      <c r="E16" s="54"/>
      <c r="F16" s="54"/>
      <c r="G16" s="54"/>
      <c r="H16" s="54"/>
      <c r="I16" s="22" t="s">
        <v>136</v>
      </c>
      <c r="J16" s="54"/>
      <c r="L16" s="33"/>
    </row>
    <row r="17" spans="1:12" x14ac:dyDescent="0.25">
      <c r="A17" s="21" t="s">
        <v>120</v>
      </c>
      <c r="B17" s="21" t="s">
        <v>83</v>
      </c>
      <c r="C17" s="54">
        <v>4</v>
      </c>
      <c r="D17" s="54">
        <v>4</v>
      </c>
      <c r="E17" s="54">
        <v>4</v>
      </c>
      <c r="F17" s="54">
        <v>4</v>
      </c>
      <c r="G17" s="54">
        <v>4</v>
      </c>
      <c r="H17" s="54">
        <v>2</v>
      </c>
      <c r="I17" s="54">
        <v>0</v>
      </c>
      <c r="J17" s="54"/>
      <c r="L17" s="33"/>
    </row>
    <row r="18" spans="1:12" x14ac:dyDescent="0.25">
      <c r="A18" s="21"/>
      <c r="B18" s="21" t="s">
        <v>52</v>
      </c>
      <c r="C18" s="54"/>
      <c r="D18" s="54">
        <v>7</v>
      </c>
      <c r="E18" s="54">
        <v>7</v>
      </c>
      <c r="F18" s="54">
        <v>7</v>
      </c>
      <c r="G18" s="54">
        <v>7</v>
      </c>
      <c r="H18" s="54">
        <v>6</v>
      </c>
      <c r="I18" s="54">
        <v>5</v>
      </c>
      <c r="J18" s="54"/>
      <c r="L18" s="33"/>
    </row>
    <row r="19" spans="1:12" x14ac:dyDescent="0.25">
      <c r="A19" s="21"/>
      <c r="B19" s="21" t="s">
        <v>77</v>
      </c>
      <c r="C19" s="54"/>
      <c r="D19" s="54"/>
      <c r="E19" s="54">
        <v>18</v>
      </c>
      <c r="F19" s="54">
        <v>18</v>
      </c>
      <c r="G19" s="54">
        <v>16</v>
      </c>
      <c r="H19" s="54">
        <v>10</v>
      </c>
      <c r="I19" s="54">
        <v>8</v>
      </c>
      <c r="J19" s="54"/>
      <c r="L19" s="33"/>
    </row>
    <row r="20" spans="1:12" x14ac:dyDescent="0.25">
      <c r="A20" s="21"/>
      <c r="B20" s="21" t="s">
        <v>53</v>
      </c>
      <c r="C20" s="54"/>
      <c r="D20" s="54"/>
      <c r="E20" s="54"/>
      <c r="F20" s="54">
        <v>8</v>
      </c>
      <c r="G20" s="54">
        <v>8</v>
      </c>
      <c r="H20" s="54">
        <v>6</v>
      </c>
      <c r="I20" s="54">
        <v>5</v>
      </c>
      <c r="J20" s="54"/>
      <c r="L20" s="33"/>
    </row>
    <row r="21" spans="1:12" x14ac:dyDescent="0.25">
      <c r="A21" s="21"/>
      <c r="B21" s="21" t="s">
        <v>54</v>
      </c>
      <c r="C21" s="54"/>
      <c r="D21" s="54"/>
      <c r="E21" s="54"/>
      <c r="F21" s="54"/>
      <c r="G21" s="54">
        <v>8</v>
      </c>
      <c r="H21" s="54">
        <v>6</v>
      </c>
      <c r="I21" s="54">
        <v>4</v>
      </c>
      <c r="J21" s="54"/>
      <c r="L21" s="33"/>
    </row>
    <row r="22" spans="1:12" x14ac:dyDescent="0.25">
      <c r="A22" s="21"/>
      <c r="B22" s="21" t="s">
        <v>55</v>
      </c>
      <c r="C22" s="54"/>
      <c r="D22" s="54"/>
      <c r="E22" s="54"/>
      <c r="F22" s="54"/>
      <c r="G22" s="54"/>
      <c r="H22" s="54">
        <v>7</v>
      </c>
      <c r="I22" s="54">
        <v>3</v>
      </c>
      <c r="J22" s="54"/>
      <c r="L22" s="33"/>
    </row>
    <row r="23" spans="1:12" x14ac:dyDescent="0.25">
      <c r="A23" s="21"/>
      <c r="B23" s="21" t="s">
        <v>79</v>
      </c>
      <c r="C23" s="54"/>
      <c r="D23" s="54"/>
      <c r="E23" s="54"/>
      <c r="F23" s="54"/>
      <c r="G23" s="54"/>
      <c r="H23" s="54"/>
      <c r="I23" s="54">
        <v>2</v>
      </c>
      <c r="J23" s="54"/>
      <c r="L23" s="33"/>
    </row>
    <row r="24" spans="1:12" x14ac:dyDescent="0.25">
      <c r="A24" s="21"/>
      <c r="B24" s="21"/>
      <c r="C24" s="54"/>
      <c r="D24" s="54"/>
      <c r="E24" s="54"/>
      <c r="F24" s="54"/>
      <c r="G24" s="54"/>
      <c r="H24" s="54"/>
      <c r="I24" s="54"/>
      <c r="J24" s="54"/>
      <c r="L24" s="33"/>
    </row>
    <row r="25" spans="1:12" x14ac:dyDescent="0.25">
      <c r="A25" s="21"/>
      <c r="B25" s="21"/>
      <c r="C25" s="54"/>
      <c r="D25" s="54"/>
      <c r="E25" s="54"/>
      <c r="F25" s="54"/>
      <c r="G25" s="54"/>
      <c r="H25" s="54"/>
      <c r="I25" s="54"/>
      <c r="J25" s="54"/>
      <c r="L25" s="33"/>
    </row>
    <row r="26" spans="1:12" x14ac:dyDescent="0.25">
      <c r="A26" s="21"/>
      <c r="B26" s="21"/>
      <c r="C26" s="54"/>
      <c r="D26" s="54"/>
      <c r="E26" s="54"/>
      <c r="F26" s="54"/>
      <c r="G26" s="54"/>
      <c r="H26" s="54"/>
      <c r="I26" s="54"/>
      <c r="J26" s="54"/>
      <c r="L26" s="33"/>
    </row>
    <row r="27" spans="1:12" x14ac:dyDescent="0.25">
      <c r="A27" s="4" t="s">
        <v>90</v>
      </c>
      <c r="B27" s="21"/>
      <c r="C27" s="54">
        <v>4</v>
      </c>
      <c r="D27" s="54">
        <v>11</v>
      </c>
      <c r="E27" s="54">
        <v>29</v>
      </c>
      <c r="F27" s="54">
        <v>37</v>
      </c>
      <c r="G27" s="106">
        <v>43</v>
      </c>
      <c r="H27" s="106">
        <v>37</v>
      </c>
      <c r="I27" s="106">
        <v>27</v>
      </c>
      <c r="J27" s="54"/>
      <c r="L27" s="33"/>
    </row>
    <row r="28" spans="1:12" x14ac:dyDescent="0.25">
      <c r="A28" s="4" t="s">
        <v>135</v>
      </c>
      <c r="B28" s="21"/>
      <c r="C28" s="54"/>
      <c r="D28" s="54">
        <v>4</v>
      </c>
      <c r="E28" s="54">
        <v>11</v>
      </c>
      <c r="F28" s="54">
        <v>29</v>
      </c>
      <c r="G28" s="106">
        <v>35</v>
      </c>
      <c r="H28" s="106">
        <v>30</v>
      </c>
      <c r="I28" s="106">
        <v>25</v>
      </c>
      <c r="J28" s="54"/>
      <c r="L28" s="33"/>
    </row>
    <row r="29" spans="1:12" x14ac:dyDescent="0.25">
      <c r="A29" s="21"/>
      <c r="B29" s="21"/>
      <c r="C29" s="54"/>
      <c r="D29" s="54"/>
      <c r="E29" s="54"/>
      <c r="F29" s="54"/>
      <c r="G29" s="54"/>
      <c r="H29" s="54"/>
      <c r="I29" s="54"/>
      <c r="J29" s="54"/>
      <c r="L29" s="33"/>
    </row>
    <row r="30" spans="1:12" x14ac:dyDescent="0.25">
      <c r="A30" s="21"/>
      <c r="B30" s="21"/>
      <c r="C30" s="54"/>
      <c r="D30" s="54"/>
      <c r="E30" s="54"/>
      <c r="F30" s="54"/>
      <c r="G30" s="54"/>
      <c r="H30" s="54"/>
      <c r="I30" s="22" t="s">
        <v>136</v>
      </c>
      <c r="J30" s="54"/>
      <c r="L30" s="33"/>
    </row>
    <row r="31" spans="1:12" x14ac:dyDescent="0.25">
      <c r="A31" s="21" t="s">
        <v>130</v>
      </c>
      <c r="B31" s="21" t="s">
        <v>83</v>
      </c>
      <c r="C31" s="54">
        <v>4</v>
      </c>
      <c r="D31" s="54">
        <v>4</v>
      </c>
      <c r="E31" s="54">
        <v>4</v>
      </c>
      <c r="F31" s="54">
        <v>4</v>
      </c>
      <c r="G31" s="54">
        <v>3</v>
      </c>
      <c r="H31" s="54">
        <v>1</v>
      </c>
      <c r="I31" s="54">
        <v>0</v>
      </c>
      <c r="J31" s="54"/>
      <c r="L31" s="33"/>
    </row>
    <row r="32" spans="1:12" x14ac:dyDescent="0.25">
      <c r="A32" s="21"/>
      <c r="B32" s="21" t="s">
        <v>52</v>
      </c>
      <c r="C32" s="54"/>
      <c r="D32" s="54">
        <v>5</v>
      </c>
      <c r="E32" s="54">
        <v>5</v>
      </c>
      <c r="F32" s="54">
        <v>5</v>
      </c>
      <c r="G32" s="54">
        <v>3</v>
      </c>
      <c r="H32" s="54">
        <v>3</v>
      </c>
      <c r="I32" s="54">
        <v>2</v>
      </c>
      <c r="J32" s="54"/>
      <c r="L32" s="33"/>
    </row>
    <row r="33" spans="1:14" x14ac:dyDescent="0.25">
      <c r="A33" s="21"/>
      <c r="B33" s="21" t="s">
        <v>77</v>
      </c>
      <c r="C33" s="54"/>
      <c r="D33" s="54"/>
      <c r="E33" s="54">
        <v>33</v>
      </c>
      <c r="F33" s="54">
        <v>33</v>
      </c>
      <c r="G33" s="54">
        <v>33</v>
      </c>
      <c r="H33" s="54">
        <v>22</v>
      </c>
      <c r="I33" s="54">
        <v>17</v>
      </c>
      <c r="J33" s="54"/>
      <c r="L33" s="33"/>
    </row>
    <row r="34" spans="1:14" x14ac:dyDescent="0.25">
      <c r="A34" s="21"/>
      <c r="B34" s="21" t="s">
        <v>53</v>
      </c>
      <c r="C34" s="54"/>
      <c r="D34" s="54"/>
      <c r="E34" s="54"/>
      <c r="F34" s="54">
        <v>7</v>
      </c>
      <c r="G34" s="54">
        <v>7</v>
      </c>
      <c r="H34" s="54">
        <v>4</v>
      </c>
      <c r="I34" s="54">
        <v>2</v>
      </c>
      <c r="J34" s="54"/>
      <c r="L34" s="33"/>
    </row>
    <row r="35" spans="1:14" x14ac:dyDescent="0.25">
      <c r="A35" s="21"/>
      <c r="B35" s="21" t="s">
        <v>54</v>
      </c>
      <c r="C35" s="54"/>
      <c r="D35" s="54"/>
      <c r="E35" s="54"/>
      <c r="F35" s="54"/>
      <c r="G35" s="54">
        <v>7</v>
      </c>
      <c r="H35" s="54">
        <v>7</v>
      </c>
      <c r="I35" s="54">
        <v>3</v>
      </c>
      <c r="J35" s="54"/>
      <c r="L35" s="33"/>
    </row>
    <row r="36" spans="1:14" x14ac:dyDescent="0.25">
      <c r="A36" s="21"/>
      <c r="B36" s="21" t="s">
        <v>55</v>
      </c>
      <c r="C36" s="54"/>
      <c r="D36" s="54"/>
      <c r="E36" s="54"/>
      <c r="F36" s="54"/>
      <c r="G36" s="54"/>
      <c r="H36" s="54">
        <v>5</v>
      </c>
      <c r="I36" s="54">
        <v>3</v>
      </c>
      <c r="J36" s="54"/>
      <c r="L36" s="33"/>
    </row>
    <row r="37" spans="1:14" x14ac:dyDescent="0.25">
      <c r="A37" s="21"/>
      <c r="B37" s="21" t="s">
        <v>79</v>
      </c>
      <c r="C37" s="54"/>
      <c r="D37" s="54"/>
      <c r="E37" s="54"/>
      <c r="F37" s="54"/>
      <c r="G37" s="54"/>
      <c r="H37" s="54"/>
      <c r="I37" s="54">
        <v>3</v>
      </c>
      <c r="J37" s="54"/>
      <c r="L37" s="33"/>
    </row>
    <row r="38" spans="1:14" x14ac:dyDescent="0.25">
      <c r="A38" s="21"/>
      <c r="B38" s="21"/>
      <c r="C38" s="54"/>
      <c r="D38" s="54"/>
      <c r="E38" s="54"/>
      <c r="F38" s="54"/>
      <c r="G38" s="54"/>
      <c r="H38" s="54"/>
      <c r="I38" s="54"/>
      <c r="J38" s="54"/>
      <c r="L38" s="33"/>
    </row>
    <row r="39" spans="1:14" x14ac:dyDescent="0.25">
      <c r="A39" s="21"/>
      <c r="B39" s="21"/>
      <c r="C39" s="54"/>
      <c r="D39" s="54"/>
      <c r="E39" s="54"/>
      <c r="F39" s="54"/>
      <c r="G39" s="54"/>
      <c r="H39" s="54"/>
      <c r="I39" s="54"/>
      <c r="J39" s="54"/>
      <c r="L39" s="33"/>
    </row>
    <row r="40" spans="1:14" x14ac:dyDescent="0.25">
      <c r="A40" s="21"/>
      <c r="B40" s="21"/>
      <c r="C40" s="54"/>
      <c r="D40" s="54"/>
      <c r="E40" s="54"/>
      <c r="F40" s="54"/>
      <c r="G40" s="54"/>
      <c r="H40" s="54"/>
      <c r="I40" s="54"/>
      <c r="J40" s="54"/>
      <c r="L40" s="33"/>
    </row>
    <row r="41" spans="1:14" x14ac:dyDescent="0.25">
      <c r="A41" s="4" t="s">
        <v>90</v>
      </c>
      <c r="B41" s="21"/>
      <c r="C41" s="54">
        <v>4</v>
      </c>
      <c r="D41" s="54">
        <v>9</v>
      </c>
      <c r="E41" s="106">
        <v>42</v>
      </c>
      <c r="F41" s="106">
        <v>49</v>
      </c>
      <c r="G41" s="106">
        <v>53</v>
      </c>
      <c r="H41" s="106">
        <v>42</v>
      </c>
      <c r="I41" s="106">
        <v>30</v>
      </c>
      <c r="J41" s="54"/>
      <c r="L41" s="33"/>
    </row>
    <row r="42" spans="1:14" x14ac:dyDescent="0.25">
      <c r="A42" s="4" t="s">
        <v>135</v>
      </c>
      <c r="B42" s="21"/>
      <c r="C42" s="54"/>
      <c r="D42" s="54">
        <v>4</v>
      </c>
      <c r="E42" s="106">
        <v>9</v>
      </c>
      <c r="F42" s="106">
        <v>42</v>
      </c>
      <c r="G42" s="106">
        <v>46</v>
      </c>
      <c r="H42" s="106">
        <v>37</v>
      </c>
      <c r="I42" s="106">
        <v>27</v>
      </c>
      <c r="J42" s="54"/>
      <c r="L42" s="33"/>
    </row>
    <row r="43" spans="1:14" x14ac:dyDescent="0.25">
      <c r="A43" s="21"/>
      <c r="B43" s="21"/>
      <c r="C43" s="54"/>
      <c r="D43" s="54"/>
      <c r="E43" s="54"/>
      <c r="F43" s="54"/>
      <c r="G43" s="54"/>
      <c r="H43" s="54"/>
      <c r="I43" s="54"/>
      <c r="J43" s="54"/>
      <c r="L43" s="33"/>
    </row>
    <row r="44" spans="1:14" x14ac:dyDescent="0.25">
      <c r="A44" s="26"/>
      <c r="B44" s="26"/>
      <c r="C44" s="58"/>
      <c r="D44" s="58"/>
      <c r="E44" s="58"/>
      <c r="F44" s="58"/>
      <c r="G44" s="58"/>
      <c r="H44" s="58"/>
      <c r="I44" s="71"/>
      <c r="J44" s="58"/>
      <c r="K44" s="57"/>
      <c r="L44" s="58"/>
      <c r="M44" s="102" t="s">
        <v>136</v>
      </c>
      <c r="N44" s="26"/>
    </row>
    <row r="45" spans="1:14" x14ac:dyDescent="0.25">
      <c r="A45" s="26" t="s">
        <v>142</v>
      </c>
      <c r="B45" s="26" t="s">
        <v>83</v>
      </c>
      <c r="C45" s="58">
        <v>4</v>
      </c>
      <c r="D45" s="58">
        <v>4</v>
      </c>
      <c r="E45" s="58">
        <v>4</v>
      </c>
      <c r="F45" s="58">
        <v>4</v>
      </c>
      <c r="G45" s="58">
        <v>4</v>
      </c>
      <c r="H45" s="58">
        <v>4</v>
      </c>
      <c r="I45" s="27">
        <v>4</v>
      </c>
      <c r="J45" s="27">
        <v>1</v>
      </c>
      <c r="K45" s="27">
        <v>1</v>
      </c>
      <c r="L45" s="27">
        <v>1</v>
      </c>
      <c r="M45" s="27">
        <v>0</v>
      </c>
      <c r="N45" s="26"/>
    </row>
    <row r="46" spans="1:14" x14ac:dyDescent="0.25">
      <c r="A46" s="26"/>
      <c r="B46" s="26" t="s">
        <v>52</v>
      </c>
      <c r="C46" s="58"/>
      <c r="D46" s="58">
        <v>3</v>
      </c>
      <c r="E46" s="58">
        <v>3</v>
      </c>
      <c r="F46" s="58">
        <v>3</v>
      </c>
      <c r="G46" s="58">
        <v>3</v>
      </c>
      <c r="H46" s="58">
        <v>3</v>
      </c>
      <c r="I46" s="27">
        <v>2</v>
      </c>
      <c r="J46" s="27">
        <v>2</v>
      </c>
      <c r="K46" s="27">
        <v>1</v>
      </c>
      <c r="L46" s="27">
        <v>1</v>
      </c>
      <c r="M46" s="27">
        <v>1</v>
      </c>
      <c r="N46" s="26"/>
    </row>
    <row r="47" spans="1:14" x14ac:dyDescent="0.25">
      <c r="A47" s="26"/>
      <c r="B47" s="26" t="s">
        <v>77</v>
      </c>
      <c r="C47" s="58"/>
      <c r="D47" s="58"/>
      <c r="E47" s="58">
        <v>22</v>
      </c>
      <c r="F47" s="58">
        <v>22</v>
      </c>
      <c r="G47" s="58">
        <v>22</v>
      </c>
      <c r="H47" s="58">
        <v>15</v>
      </c>
      <c r="I47" s="27">
        <v>8</v>
      </c>
      <c r="J47" s="27">
        <v>7</v>
      </c>
      <c r="K47" s="27">
        <v>7</v>
      </c>
      <c r="L47" s="27">
        <v>7</v>
      </c>
      <c r="M47" s="27">
        <v>7</v>
      </c>
      <c r="N47" s="26"/>
    </row>
    <row r="48" spans="1:14" x14ac:dyDescent="0.25">
      <c r="A48" s="26"/>
      <c r="B48" s="26" t="s">
        <v>53</v>
      </c>
      <c r="C48" s="58"/>
      <c r="D48" s="58"/>
      <c r="E48" s="58"/>
      <c r="F48" s="58">
        <v>4</v>
      </c>
      <c r="G48" s="58">
        <v>4</v>
      </c>
      <c r="H48" s="58">
        <v>4</v>
      </c>
      <c r="I48" s="27">
        <v>1</v>
      </c>
      <c r="J48" s="27">
        <v>1</v>
      </c>
      <c r="K48" s="27">
        <v>1</v>
      </c>
      <c r="L48" s="27">
        <v>0</v>
      </c>
      <c r="M48" s="27">
        <v>0</v>
      </c>
      <c r="N48" s="26"/>
    </row>
    <row r="49" spans="1:19" x14ac:dyDescent="0.25">
      <c r="A49" s="26"/>
      <c r="B49" s="26" t="s">
        <v>54</v>
      </c>
      <c r="C49" s="58"/>
      <c r="D49" s="58"/>
      <c r="E49" s="58"/>
      <c r="F49" s="58"/>
      <c r="G49" s="58">
        <v>8</v>
      </c>
      <c r="H49" s="58">
        <v>8</v>
      </c>
      <c r="I49" s="27">
        <v>2</v>
      </c>
      <c r="J49" s="27">
        <v>1</v>
      </c>
      <c r="K49" s="27">
        <v>1</v>
      </c>
      <c r="L49" s="27">
        <v>1</v>
      </c>
      <c r="M49" s="27">
        <v>0</v>
      </c>
      <c r="N49" s="26"/>
    </row>
    <row r="50" spans="1:19" x14ac:dyDescent="0.25">
      <c r="A50" s="26"/>
      <c r="B50" s="26" t="s">
        <v>55</v>
      </c>
      <c r="C50" s="58"/>
      <c r="D50" s="58"/>
      <c r="E50" s="58"/>
      <c r="F50" s="58"/>
      <c r="G50" s="58"/>
      <c r="H50" s="58">
        <v>4</v>
      </c>
      <c r="I50" s="27">
        <v>2</v>
      </c>
      <c r="J50" s="27">
        <v>2</v>
      </c>
      <c r="K50" s="27">
        <v>2</v>
      </c>
      <c r="L50" s="27">
        <v>2</v>
      </c>
      <c r="M50" s="27">
        <v>1</v>
      </c>
      <c r="N50" s="26"/>
    </row>
    <row r="51" spans="1:19" x14ac:dyDescent="0.25">
      <c r="A51" s="26"/>
      <c r="B51" s="26" t="s">
        <v>79</v>
      </c>
      <c r="C51" s="58"/>
      <c r="D51" s="58"/>
      <c r="E51" s="58"/>
      <c r="F51" s="58"/>
      <c r="G51" s="58"/>
      <c r="H51" s="58"/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6"/>
    </row>
    <row r="52" spans="1:19" x14ac:dyDescent="0.25">
      <c r="A52" s="26"/>
      <c r="B52" s="26" t="s">
        <v>84</v>
      </c>
      <c r="C52" s="58"/>
      <c r="D52" s="58"/>
      <c r="E52" s="58"/>
      <c r="F52" s="58"/>
      <c r="G52" s="58"/>
      <c r="H52" s="58"/>
      <c r="I52" s="58"/>
      <c r="J52" s="27">
        <v>1</v>
      </c>
      <c r="K52" s="27">
        <v>1</v>
      </c>
      <c r="L52" s="27">
        <v>1</v>
      </c>
      <c r="M52" s="27">
        <v>1</v>
      </c>
      <c r="N52" s="26"/>
    </row>
    <row r="53" spans="1:19" x14ac:dyDescent="0.25">
      <c r="A53" s="26"/>
      <c r="B53" s="26" t="s">
        <v>56</v>
      </c>
      <c r="C53" s="58"/>
      <c r="D53" s="58"/>
      <c r="E53" s="58"/>
      <c r="F53" s="58"/>
      <c r="G53" s="58"/>
      <c r="H53" s="58"/>
      <c r="I53" s="58"/>
      <c r="J53" s="58"/>
      <c r="K53" s="27">
        <v>7</v>
      </c>
      <c r="L53" s="27">
        <v>7</v>
      </c>
      <c r="M53" s="27">
        <v>1</v>
      </c>
      <c r="N53" s="26"/>
    </row>
    <row r="54" spans="1:19" x14ac:dyDescent="0.25">
      <c r="A54" s="26"/>
      <c r="B54" s="26" t="s">
        <v>57</v>
      </c>
      <c r="C54" s="58"/>
      <c r="D54" s="58"/>
      <c r="E54" s="58"/>
      <c r="F54" s="58"/>
      <c r="G54" s="58"/>
      <c r="H54" s="58"/>
      <c r="I54" s="28"/>
      <c r="J54" s="58"/>
      <c r="K54" s="58"/>
      <c r="L54" s="27">
        <v>0</v>
      </c>
      <c r="M54" s="27">
        <v>0</v>
      </c>
      <c r="N54" s="26"/>
    </row>
    <row r="55" spans="1:19" x14ac:dyDescent="0.25">
      <c r="A55" s="26"/>
      <c r="B55" s="26" t="s">
        <v>82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27">
        <v>9</v>
      </c>
      <c r="N55" s="26"/>
    </row>
    <row r="56" spans="1:19" x14ac:dyDescent="0.25">
      <c r="A56" s="4" t="s">
        <v>90</v>
      </c>
      <c r="B56" s="26"/>
      <c r="C56" s="58">
        <v>4</v>
      </c>
      <c r="D56" s="58">
        <v>7</v>
      </c>
      <c r="E56" s="58">
        <v>29</v>
      </c>
      <c r="F56" s="58">
        <v>33</v>
      </c>
      <c r="G56" s="58">
        <v>41</v>
      </c>
      <c r="H56" s="58">
        <v>38</v>
      </c>
      <c r="I56" s="58">
        <v>20</v>
      </c>
      <c r="J56" s="58">
        <v>16</v>
      </c>
      <c r="K56" s="58">
        <v>22</v>
      </c>
      <c r="L56" s="58">
        <v>20</v>
      </c>
      <c r="M56" s="27">
        <v>31</v>
      </c>
      <c r="N56" s="26"/>
    </row>
    <row r="57" spans="1:19" x14ac:dyDescent="0.25">
      <c r="A57" s="4" t="s">
        <v>135</v>
      </c>
      <c r="B57" s="26"/>
      <c r="C57" s="58"/>
      <c r="D57" s="58">
        <v>4</v>
      </c>
      <c r="E57" s="58">
        <v>7</v>
      </c>
      <c r="F57" s="58">
        <v>29</v>
      </c>
      <c r="G57" s="58">
        <v>33</v>
      </c>
      <c r="H57" s="58">
        <v>34</v>
      </c>
      <c r="I57" s="58">
        <v>19</v>
      </c>
      <c r="J57" s="58">
        <v>14</v>
      </c>
      <c r="K57" s="58">
        <v>14</v>
      </c>
      <c r="L57" s="58">
        <v>19</v>
      </c>
      <c r="M57" s="27">
        <v>17</v>
      </c>
      <c r="N57" s="26"/>
    </row>
    <row r="58" spans="1:19" x14ac:dyDescent="0.25">
      <c r="A58" s="26"/>
      <c r="B58" s="26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27"/>
      <c r="N58" s="26"/>
    </row>
    <row r="59" spans="1:19" s="25" customFormat="1" x14ac:dyDescent="0.25">
      <c r="A59" s="26"/>
      <c r="B59" s="26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102" t="s">
        <v>136</v>
      </c>
      <c r="N59" s="26"/>
    </row>
    <row r="60" spans="1:19" s="25" customFormat="1" x14ac:dyDescent="0.25">
      <c r="A60" s="26" t="s">
        <v>143</v>
      </c>
      <c r="B60" s="26" t="s">
        <v>83</v>
      </c>
      <c r="C60" s="58">
        <v>5</v>
      </c>
      <c r="D60" s="58">
        <v>5</v>
      </c>
      <c r="E60" s="58">
        <v>5</v>
      </c>
      <c r="F60" s="58">
        <v>5</v>
      </c>
      <c r="G60" s="58">
        <v>5</v>
      </c>
      <c r="H60" s="58">
        <v>5</v>
      </c>
      <c r="I60" s="58">
        <v>5</v>
      </c>
      <c r="J60" s="58">
        <v>2</v>
      </c>
      <c r="K60" s="58">
        <v>1</v>
      </c>
      <c r="L60" s="58">
        <v>1</v>
      </c>
      <c r="M60" s="58">
        <v>0</v>
      </c>
      <c r="N60" s="26"/>
    </row>
    <row r="61" spans="1:19" s="25" customFormat="1" x14ac:dyDescent="0.25">
      <c r="A61" s="26"/>
      <c r="B61" s="26" t="s">
        <v>52</v>
      </c>
      <c r="C61" s="58"/>
      <c r="D61" s="58">
        <v>11</v>
      </c>
      <c r="E61" s="58">
        <v>11</v>
      </c>
      <c r="F61" s="58">
        <v>11</v>
      </c>
      <c r="G61" s="58">
        <v>11</v>
      </c>
      <c r="H61" s="58">
        <v>11</v>
      </c>
      <c r="I61" s="58">
        <v>7</v>
      </c>
      <c r="J61" s="58">
        <v>6</v>
      </c>
      <c r="K61" s="58">
        <v>6</v>
      </c>
      <c r="L61" s="58">
        <v>6</v>
      </c>
      <c r="M61" s="58">
        <v>6</v>
      </c>
      <c r="N61" s="26"/>
    </row>
    <row r="62" spans="1:19" s="25" customFormat="1" x14ac:dyDescent="0.25">
      <c r="A62" s="26"/>
      <c r="B62" s="26" t="s">
        <v>77</v>
      </c>
      <c r="C62" s="58"/>
      <c r="D62" s="58"/>
      <c r="E62" s="58">
        <v>24</v>
      </c>
      <c r="F62" s="58">
        <v>24</v>
      </c>
      <c r="G62" s="58">
        <v>24</v>
      </c>
      <c r="H62" s="58">
        <v>24</v>
      </c>
      <c r="I62" s="58">
        <v>13</v>
      </c>
      <c r="J62" s="58">
        <v>13</v>
      </c>
      <c r="K62" s="58">
        <v>12</v>
      </c>
      <c r="L62" s="58">
        <v>10</v>
      </c>
      <c r="M62" s="58">
        <v>9</v>
      </c>
      <c r="N62" s="26"/>
    </row>
    <row r="63" spans="1:19" s="25" customFormat="1" x14ac:dyDescent="0.25">
      <c r="A63" s="26"/>
      <c r="B63" s="26" t="s">
        <v>53</v>
      </c>
      <c r="C63" s="58"/>
      <c r="D63" s="58"/>
      <c r="E63" s="58"/>
      <c r="F63" s="58">
        <v>12</v>
      </c>
      <c r="G63" s="58">
        <v>12</v>
      </c>
      <c r="H63" s="58">
        <v>12</v>
      </c>
      <c r="I63" s="58">
        <v>7</v>
      </c>
      <c r="J63" s="58">
        <v>7</v>
      </c>
      <c r="K63" s="58">
        <v>7</v>
      </c>
      <c r="L63" s="58">
        <v>7</v>
      </c>
      <c r="M63" s="58">
        <v>7</v>
      </c>
      <c r="N63" s="26"/>
    </row>
    <row r="64" spans="1:19" s="25" customFormat="1" x14ac:dyDescent="0.25">
      <c r="A64" s="26"/>
      <c r="B64" s="26" t="s">
        <v>54</v>
      </c>
      <c r="C64" s="58"/>
      <c r="D64" s="58"/>
      <c r="E64" s="58"/>
      <c r="F64" s="58"/>
      <c r="G64" s="58">
        <v>6</v>
      </c>
      <c r="H64" s="58">
        <v>6</v>
      </c>
      <c r="I64" s="58">
        <v>4</v>
      </c>
      <c r="J64" s="58">
        <v>4</v>
      </c>
      <c r="K64" s="58">
        <v>4</v>
      </c>
      <c r="L64" s="58">
        <v>3</v>
      </c>
      <c r="M64" s="58">
        <v>3</v>
      </c>
      <c r="N64" s="26"/>
      <c r="S64" s="63"/>
    </row>
    <row r="65" spans="1:19" s="25" customFormat="1" x14ac:dyDescent="0.25">
      <c r="A65" s="26"/>
      <c r="B65" s="26" t="s">
        <v>55</v>
      </c>
      <c r="C65" s="58"/>
      <c r="D65" s="58"/>
      <c r="E65" s="58"/>
      <c r="F65" s="58"/>
      <c r="G65" s="58"/>
      <c r="H65" s="58">
        <v>9</v>
      </c>
      <c r="I65" s="58">
        <v>7</v>
      </c>
      <c r="J65" s="58">
        <v>7</v>
      </c>
      <c r="K65" s="58">
        <v>7</v>
      </c>
      <c r="L65" s="58">
        <v>1</v>
      </c>
      <c r="M65" s="58">
        <v>0</v>
      </c>
      <c r="N65" s="26"/>
      <c r="S65" s="63"/>
    </row>
    <row r="66" spans="1:19" s="25" customFormat="1" x14ac:dyDescent="0.25">
      <c r="A66" s="26"/>
      <c r="B66" s="26" t="s">
        <v>79</v>
      </c>
      <c r="C66" s="58"/>
      <c r="D66" s="58"/>
      <c r="E66" s="58"/>
      <c r="F66" s="58"/>
      <c r="G66" s="58"/>
      <c r="H66" s="58"/>
      <c r="I66" s="58">
        <v>8</v>
      </c>
      <c r="J66" s="58">
        <v>6</v>
      </c>
      <c r="K66" s="58">
        <v>6</v>
      </c>
      <c r="L66" s="58">
        <v>6</v>
      </c>
      <c r="M66" s="58">
        <v>6</v>
      </c>
      <c r="N66" s="26"/>
      <c r="S66" s="63"/>
    </row>
    <row r="67" spans="1:19" s="25" customFormat="1" x14ac:dyDescent="0.25">
      <c r="A67" s="26"/>
      <c r="B67" s="26" t="s">
        <v>84</v>
      </c>
      <c r="C67" s="58"/>
      <c r="D67" s="58"/>
      <c r="E67" s="58"/>
      <c r="F67" s="58"/>
      <c r="G67" s="58"/>
      <c r="H67" s="58"/>
      <c r="I67" s="58"/>
      <c r="J67" s="58">
        <v>3</v>
      </c>
      <c r="K67" s="58">
        <v>3</v>
      </c>
      <c r="L67" s="58">
        <v>0</v>
      </c>
      <c r="M67" s="58">
        <v>0</v>
      </c>
      <c r="N67" s="26"/>
    </row>
    <row r="68" spans="1:19" s="25" customFormat="1" x14ac:dyDescent="0.25">
      <c r="A68" s="26"/>
      <c r="B68" s="26" t="s">
        <v>56</v>
      </c>
      <c r="C68" s="58"/>
      <c r="D68" s="58"/>
      <c r="E68" s="58"/>
      <c r="F68" s="58"/>
      <c r="G68" s="58"/>
      <c r="H68" s="58"/>
      <c r="I68" s="58"/>
      <c r="J68" s="58"/>
      <c r="K68" s="58">
        <v>8</v>
      </c>
      <c r="L68" s="58">
        <v>5</v>
      </c>
      <c r="M68" s="58">
        <v>5</v>
      </c>
      <c r="N68" s="26"/>
    </row>
    <row r="69" spans="1:19" s="25" customFormat="1" x14ac:dyDescent="0.25">
      <c r="A69" s="26"/>
      <c r="B69" s="26" t="s">
        <v>57</v>
      </c>
      <c r="C69" s="58"/>
      <c r="D69" s="58"/>
      <c r="E69" s="58"/>
      <c r="F69" s="58"/>
      <c r="G69" s="58"/>
      <c r="H69" s="58"/>
      <c r="I69" s="58"/>
      <c r="J69" s="58"/>
      <c r="K69" s="58"/>
      <c r="L69" s="58">
        <v>0</v>
      </c>
      <c r="M69" s="58">
        <v>0</v>
      </c>
      <c r="N69" s="26"/>
    </row>
    <row r="70" spans="1:19" s="25" customFormat="1" x14ac:dyDescent="0.25">
      <c r="A70" s="26"/>
      <c r="B70" s="26" t="s">
        <v>82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>
        <v>19</v>
      </c>
      <c r="N70" s="26"/>
    </row>
    <row r="71" spans="1:19" s="25" customFormat="1" x14ac:dyDescent="0.25">
      <c r="A71" s="4" t="s">
        <v>90</v>
      </c>
      <c r="B71" s="26"/>
      <c r="C71" s="58">
        <v>5</v>
      </c>
      <c r="D71" s="58">
        <v>16</v>
      </c>
      <c r="E71" s="58">
        <v>40</v>
      </c>
      <c r="F71" s="58">
        <v>52</v>
      </c>
      <c r="G71" s="58">
        <v>58</v>
      </c>
      <c r="H71" s="58">
        <v>67</v>
      </c>
      <c r="I71" s="58">
        <v>51</v>
      </c>
      <c r="J71" s="58">
        <v>48</v>
      </c>
      <c r="K71" s="58">
        <v>54</v>
      </c>
      <c r="L71" s="58">
        <v>39</v>
      </c>
      <c r="M71" s="58">
        <v>55</v>
      </c>
      <c r="N71" s="26"/>
    </row>
    <row r="72" spans="1:19" s="25" customFormat="1" x14ac:dyDescent="0.25">
      <c r="A72" s="4" t="s">
        <v>135</v>
      </c>
      <c r="B72" s="26"/>
      <c r="C72" s="58"/>
      <c r="D72" s="58">
        <v>5</v>
      </c>
      <c r="E72" s="58">
        <v>16</v>
      </c>
      <c r="F72" s="58">
        <v>40</v>
      </c>
      <c r="G72" s="58">
        <v>52</v>
      </c>
      <c r="H72" s="58">
        <v>58</v>
      </c>
      <c r="I72" s="58">
        <v>43</v>
      </c>
      <c r="J72" s="58">
        <v>45</v>
      </c>
      <c r="K72" s="58">
        <v>46</v>
      </c>
      <c r="L72" s="58">
        <v>39</v>
      </c>
      <c r="M72" s="58">
        <v>36</v>
      </c>
      <c r="N72" s="26"/>
    </row>
    <row r="73" spans="1:19" s="25" customFormat="1" x14ac:dyDescent="0.25">
      <c r="A73" s="26"/>
      <c r="B73" s="26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26"/>
    </row>
    <row r="74" spans="1:19" s="25" customFormat="1" x14ac:dyDescent="0.25">
      <c r="A74" s="26"/>
      <c r="B74" s="26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102" t="s">
        <v>136</v>
      </c>
      <c r="N74" s="26"/>
    </row>
    <row r="75" spans="1:19" s="25" customFormat="1" x14ac:dyDescent="0.25">
      <c r="A75" s="26" t="s">
        <v>144</v>
      </c>
      <c r="B75" s="26" t="s">
        <v>83</v>
      </c>
      <c r="C75" s="58">
        <v>3</v>
      </c>
      <c r="D75" s="58">
        <v>3</v>
      </c>
      <c r="E75" s="58">
        <v>3</v>
      </c>
      <c r="F75" s="58">
        <v>3</v>
      </c>
      <c r="G75" s="58">
        <v>3</v>
      </c>
      <c r="H75" s="58">
        <v>3</v>
      </c>
      <c r="I75" s="58">
        <v>1</v>
      </c>
      <c r="J75" s="58">
        <v>0</v>
      </c>
      <c r="K75" s="58">
        <v>0</v>
      </c>
      <c r="L75" s="58">
        <v>0</v>
      </c>
      <c r="M75" s="58">
        <v>0</v>
      </c>
      <c r="N75" s="26"/>
    </row>
    <row r="76" spans="1:19" s="25" customFormat="1" x14ac:dyDescent="0.25">
      <c r="A76" s="26"/>
      <c r="B76" s="26" t="s">
        <v>52</v>
      </c>
      <c r="C76" s="58"/>
      <c r="D76" s="58">
        <v>6</v>
      </c>
      <c r="E76" s="58">
        <v>6</v>
      </c>
      <c r="F76" s="58">
        <v>6</v>
      </c>
      <c r="G76" s="58">
        <v>6</v>
      </c>
      <c r="H76" s="58">
        <v>6</v>
      </c>
      <c r="I76" s="58">
        <v>6</v>
      </c>
      <c r="J76" s="58">
        <v>3</v>
      </c>
      <c r="K76" s="58">
        <v>2</v>
      </c>
      <c r="L76" s="58">
        <v>2</v>
      </c>
      <c r="M76" s="58">
        <v>2</v>
      </c>
      <c r="N76" s="26"/>
    </row>
    <row r="77" spans="1:19" s="25" customFormat="1" x14ac:dyDescent="0.25">
      <c r="A77" s="26"/>
      <c r="B77" s="26" t="s">
        <v>77</v>
      </c>
      <c r="C77" s="58"/>
      <c r="D77" s="58"/>
      <c r="E77" s="58">
        <v>18</v>
      </c>
      <c r="F77" s="58">
        <v>18</v>
      </c>
      <c r="G77" s="58">
        <v>18</v>
      </c>
      <c r="H77" s="58">
        <v>13</v>
      </c>
      <c r="I77" s="58">
        <v>9</v>
      </c>
      <c r="J77" s="58">
        <v>8</v>
      </c>
      <c r="K77" s="58">
        <v>8</v>
      </c>
      <c r="L77" s="58">
        <v>7</v>
      </c>
      <c r="M77" s="58">
        <v>7</v>
      </c>
      <c r="N77" s="26"/>
    </row>
    <row r="78" spans="1:19" s="25" customFormat="1" x14ac:dyDescent="0.25">
      <c r="A78" s="26"/>
      <c r="B78" s="26" t="s">
        <v>53</v>
      </c>
      <c r="C78" s="58"/>
      <c r="D78" s="58"/>
      <c r="E78" s="58"/>
      <c r="F78" s="58">
        <v>9</v>
      </c>
      <c r="G78" s="58">
        <v>9</v>
      </c>
      <c r="H78" s="58">
        <v>7</v>
      </c>
      <c r="I78" s="58">
        <v>6</v>
      </c>
      <c r="J78" s="58">
        <v>2</v>
      </c>
      <c r="K78" s="58">
        <v>2</v>
      </c>
      <c r="L78" s="58">
        <v>2</v>
      </c>
      <c r="M78" s="58">
        <v>2</v>
      </c>
      <c r="N78" s="26"/>
    </row>
    <row r="79" spans="1:19" s="25" customFormat="1" x14ac:dyDescent="0.25">
      <c r="A79" s="26"/>
      <c r="B79" s="26" t="s">
        <v>54</v>
      </c>
      <c r="C79" s="58"/>
      <c r="D79" s="58"/>
      <c r="E79" s="58"/>
      <c r="F79" s="58"/>
      <c r="G79" s="58">
        <v>6</v>
      </c>
      <c r="H79" s="58">
        <v>6</v>
      </c>
      <c r="I79" s="58">
        <v>4</v>
      </c>
      <c r="J79" s="58">
        <v>2</v>
      </c>
      <c r="K79" s="58">
        <v>2</v>
      </c>
      <c r="L79" s="58">
        <v>2</v>
      </c>
      <c r="M79" s="58">
        <v>2</v>
      </c>
      <c r="N79" s="26"/>
    </row>
    <row r="80" spans="1:19" s="25" customFormat="1" x14ac:dyDescent="0.25">
      <c r="A80" s="26"/>
      <c r="B80" s="26" t="s">
        <v>55</v>
      </c>
      <c r="C80" s="58"/>
      <c r="D80" s="58"/>
      <c r="E80" s="58"/>
      <c r="F80" s="58"/>
      <c r="G80" s="58"/>
      <c r="H80" s="58">
        <v>8</v>
      </c>
      <c r="I80" s="58">
        <v>3</v>
      </c>
      <c r="J80" s="58">
        <v>3</v>
      </c>
      <c r="K80" s="58">
        <v>3</v>
      </c>
      <c r="L80" s="58">
        <v>3</v>
      </c>
      <c r="M80" s="58">
        <v>1</v>
      </c>
      <c r="N80" s="26"/>
    </row>
    <row r="81" spans="1:14" s="25" customFormat="1" x14ac:dyDescent="0.25">
      <c r="A81" s="26"/>
      <c r="B81" s="26" t="s">
        <v>79</v>
      </c>
      <c r="C81" s="58"/>
      <c r="D81" s="58"/>
      <c r="E81" s="58"/>
      <c r="F81" s="58"/>
      <c r="G81" s="58"/>
      <c r="H81" s="58"/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26"/>
    </row>
    <row r="82" spans="1:14" s="25" customFormat="1" x14ac:dyDescent="0.25">
      <c r="A82" s="26"/>
      <c r="B82" s="26" t="s">
        <v>84</v>
      </c>
      <c r="C82" s="58"/>
      <c r="D82" s="58"/>
      <c r="E82" s="58"/>
      <c r="F82" s="58"/>
      <c r="G82" s="58"/>
      <c r="H82" s="58"/>
      <c r="I82" s="58"/>
      <c r="J82" s="58">
        <v>6</v>
      </c>
      <c r="K82" s="58">
        <v>6</v>
      </c>
      <c r="L82" s="58">
        <v>6</v>
      </c>
      <c r="M82" s="58">
        <v>6</v>
      </c>
      <c r="N82" s="26"/>
    </row>
    <row r="83" spans="1:14" s="25" customFormat="1" x14ac:dyDescent="0.25">
      <c r="A83" s="26"/>
      <c r="B83" s="26" t="s">
        <v>56</v>
      </c>
      <c r="C83" s="58"/>
      <c r="D83" s="58"/>
      <c r="E83" s="58"/>
      <c r="F83" s="58"/>
      <c r="G83" s="58"/>
      <c r="H83" s="58"/>
      <c r="I83" s="58"/>
      <c r="J83" s="58"/>
      <c r="K83" s="58">
        <v>7</v>
      </c>
      <c r="L83" s="58">
        <v>5</v>
      </c>
      <c r="M83" s="58">
        <v>5</v>
      </c>
      <c r="N83" s="26"/>
    </row>
    <row r="84" spans="1:14" s="25" customFormat="1" x14ac:dyDescent="0.25">
      <c r="A84" s="26"/>
      <c r="B84" s="26" t="s">
        <v>57</v>
      </c>
      <c r="C84" s="58"/>
      <c r="D84" s="58"/>
      <c r="E84" s="58"/>
      <c r="F84" s="58"/>
      <c r="G84" s="58"/>
      <c r="H84" s="58"/>
      <c r="I84" s="58"/>
      <c r="J84" s="58"/>
      <c r="K84" s="58"/>
      <c r="L84" s="58">
        <v>4</v>
      </c>
      <c r="M84" s="58">
        <v>4</v>
      </c>
      <c r="N84" s="26"/>
    </row>
    <row r="85" spans="1:14" s="25" customFormat="1" x14ac:dyDescent="0.25">
      <c r="A85" s="26"/>
      <c r="B85" s="26" t="s">
        <v>82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>
        <v>15</v>
      </c>
      <c r="N85" s="26"/>
    </row>
    <row r="86" spans="1:14" s="25" customFormat="1" x14ac:dyDescent="0.25">
      <c r="A86" s="4" t="s">
        <v>90</v>
      </c>
      <c r="B86" s="26"/>
      <c r="C86" s="58">
        <v>3</v>
      </c>
      <c r="D86" s="58">
        <v>9</v>
      </c>
      <c r="E86" s="58">
        <v>27</v>
      </c>
      <c r="F86" s="58">
        <v>36</v>
      </c>
      <c r="G86" s="58">
        <v>42</v>
      </c>
      <c r="H86" s="58">
        <v>43</v>
      </c>
      <c r="I86" s="58">
        <v>29</v>
      </c>
      <c r="J86" s="58">
        <v>24</v>
      </c>
      <c r="K86" s="58">
        <v>30</v>
      </c>
      <c r="L86" s="58">
        <v>31</v>
      </c>
      <c r="M86" s="58">
        <v>44</v>
      </c>
      <c r="N86" s="26"/>
    </row>
    <row r="87" spans="1:14" s="25" customFormat="1" x14ac:dyDescent="0.25">
      <c r="A87" s="4" t="s">
        <v>135</v>
      </c>
      <c r="B87" s="26"/>
      <c r="C87" s="58"/>
      <c r="D87" s="58">
        <v>3</v>
      </c>
      <c r="E87" s="58">
        <v>9</v>
      </c>
      <c r="F87" s="58">
        <v>27</v>
      </c>
      <c r="G87" s="58">
        <v>36</v>
      </c>
      <c r="H87" s="58">
        <v>35</v>
      </c>
      <c r="I87" s="58">
        <v>29</v>
      </c>
      <c r="J87" s="58">
        <v>18</v>
      </c>
      <c r="K87" s="58">
        <v>23</v>
      </c>
      <c r="L87" s="58">
        <v>27</v>
      </c>
      <c r="M87" s="58">
        <v>29</v>
      </c>
      <c r="N87" s="26"/>
    </row>
    <row r="88" spans="1:14" s="25" customFormat="1" x14ac:dyDescent="0.25">
      <c r="A88" s="26"/>
      <c r="B88" s="26"/>
      <c r="C88" s="58"/>
      <c r="D88" s="58"/>
      <c r="E88" s="58"/>
      <c r="F88" s="58"/>
      <c r="G88" s="58"/>
      <c r="H88" s="58"/>
      <c r="I88" s="58"/>
      <c r="J88" s="58"/>
      <c r="K88" s="57"/>
      <c r="L88" s="58"/>
      <c r="M88" s="26"/>
      <c r="N88" s="26"/>
    </row>
    <row r="89" spans="1:14" x14ac:dyDescent="0.25">
      <c r="A89" s="14"/>
      <c r="B89" s="14"/>
      <c r="C89" s="34"/>
      <c r="D89" s="34"/>
      <c r="E89" s="34"/>
      <c r="F89" s="34"/>
      <c r="G89" s="34"/>
      <c r="H89" s="34"/>
      <c r="I89" s="34"/>
      <c r="J89" s="34"/>
      <c r="K89" s="15" t="s">
        <v>136</v>
      </c>
      <c r="L89" s="34"/>
    </row>
    <row r="90" spans="1:14" x14ac:dyDescent="0.25">
      <c r="A90" s="14" t="s">
        <v>145</v>
      </c>
      <c r="B90" s="14" t="s">
        <v>83</v>
      </c>
      <c r="C90" s="34">
        <v>4</v>
      </c>
      <c r="D90" s="34">
        <v>4</v>
      </c>
      <c r="E90" s="34">
        <v>4</v>
      </c>
      <c r="F90" s="34">
        <v>4</v>
      </c>
      <c r="G90" s="34">
        <v>4</v>
      </c>
      <c r="H90" s="34">
        <v>4</v>
      </c>
      <c r="I90" s="34">
        <v>4</v>
      </c>
      <c r="J90" s="34">
        <v>2</v>
      </c>
      <c r="K90" s="34">
        <v>0</v>
      </c>
      <c r="L90" s="34"/>
    </row>
    <row r="91" spans="1:14" x14ac:dyDescent="0.25">
      <c r="A91" s="14"/>
      <c r="B91" s="14" t="s">
        <v>52</v>
      </c>
      <c r="C91" s="34"/>
      <c r="D91" s="34">
        <v>7</v>
      </c>
      <c r="E91" s="34">
        <v>15</v>
      </c>
      <c r="F91" s="34">
        <v>15</v>
      </c>
      <c r="G91" s="34">
        <v>15</v>
      </c>
      <c r="H91" s="34">
        <v>15</v>
      </c>
      <c r="I91" s="34">
        <v>10</v>
      </c>
      <c r="J91" s="34">
        <v>10</v>
      </c>
      <c r="K91" s="34">
        <v>6</v>
      </c>
      <c r="L91" s="34"/>
    </row>
    <row r="92" spans="1:14" x14ac:dyDescent="0.25">
      <c r="A92" s="14"/>
      <c r="B92" s="14" t="s">
        <v>77</v>
      </c>
      <c r="C92" s="34"/>
      <c r="D92" s="34"/>
      <c r="E92" s="34">
        <v>22</v>
      </c>
      <c r="F92" s="34">
        <v>22</v>
      </c>
      <c r="G92" s="34">
        <v>22</v>
      </c>
      <c r="H92" s="34">
        <v>22</v>
      </c>
      <c r="I92" s="34">
        <v>20</v>
      </c>
      <c r="J92" s="34">
        <v>18</v>
      </c>
      <c r="K92" s="34">
        <v>16</v>
      </c>
      <c r="L92" s="34"/>
    </row>
    <row r="93" spans="1:14" x14ac:dyDescent="0.25">
      <c r="A93" s="14"/>
      <c r="B93" s="14" t="s">
        <v>53</v>
      </c>
      <c r="C93" s="34"/>
      <c r="D93" s="34"/>
      <c r="E93" s="34"/>
      <c r="F93" s="34">
        <v>10</v>
      </c>
      <c r="G93" s="34">
        <v>8</v>
      </c>
      <c r="H93" s="34">
        <v>8</v>
      </c>
      <c r="I93" s="34">
        <v>6</v>
      </c>
      <c r="J93" s="34">
        <v>3</v>
      </c>
      <c r="K93" s="34">
        <v>3</v>
      </c>
      <c r="L93" s="34"/>
    </row>
    <row r="94" spans="1:14" x14ac:dyDescent="0.25">
      <c r="A94" s="14"/>
      <c r="B94" s="14" t="s">
        <v>54</v>
      </c>
      <c r="C94" s="34"/>
      <c r="D94" s="34"/>
      <c r="E94" s="34"/>
      <c r="F94" s="34"/>
      <c r="G94" s="34">
        <v>9</v>
      </c>
      <c r="H94" s="34">
        <v>9</v>
      </c>
      <c r="I94" s="34">
        <v>9</v>
      </c>
      <c r="J94" s="34">
        <v>8</v>
      </c>
      <c r="K94" s="34">
        <v>7</v>
      </c>
      <c r="L94" s="34"/>
    </row>
    <row r="95" spans="1:14" x14ac:dyDescent="0.25">
      <c r="A95" s="14"/>
      <c r="B95" s="14" t="s">
        <v>55</v>
      </c>
      <c r="C95" s="34"/>
      <c r="D95" s="34"/>
      <c r="E95" s="34"/>
      <c r="F95" s="34"/>
      <c r="G95" s="34"/>
      <c r="H95" s="34">
        <v>5</v>
      </c>
      <c r="I95" s="34">
        <v>2</v>
      </c>
      <c r="J95" s="34">
        <v>2</v>
      </c>
      <c r="K95" s="34">
        <v>1</v>
      </c>
      <c r="L95" s="34"/>
    </row>
    <row r="96" spans="1:14" x14ac:dyDescent="0.25">
      <c r="A96" s="14"/>
      <c r="B96" s="14" t="s">
        <v>79</v>
      </c>
      <c r="C96" s="34"/>
      <c r="D96" s="34"/>
      <c r="E96" s="34"/>
      <c r="F96" s="34"/>
      <c r="G96" s="34"/>
      <c r="H96" s="34"/>
      <c r="I96" s="34">
        <v>5</v>
      </c>
      <c r="J96" s="34">
        <v>4</v>
      </c>
      <c r="K96" s="34">
        <v>4</v>
      </c>
      <c r="L96" s="34"/>
    </row>
    <row r="97" spans="1:12" x14ac:dyDescent="0.25">
      <c r="A97" s="14"/>
      <c r="B97" s="14" t="s">
        <v>84</v>
      </c>
      <c r="C97" s="34"/>
      <c r="D97" s="34"/>
      <c r="E97" s="34"/>
      <c r="F97" s="34"/>
      <c r="G97" s="34"/>
      <c r="H97" s="34"/>
      <c r="I97" s="34"/>
      <c r="J97" s="34">
        <v>1</v>
      </c>
      <c r="K97" s="34">
        <v>1</v>
      </c>
      <c r="L97" s="34"/>
    </row>
    <row r="98" spans="1:12" x14ac:dyDescent="0.25">
      <c r="A98" s="14"/>
      <c r="B98" s="14" t="s">
        <v>56</v>
      </c>
      <c r="C98" s="34"/>
      <c r="D98" s="34"/>
      <c r="E98" s="34"/>
      <c r="F98" s="34"/>
      <c r="G98" s="34"/>
      <c r="H98" s="34"/>
      <c r="I98" s="34"/>
      <c r="J98" s="34"/>
      <c r="K98" s="34">
        <v>7</v>
      </c>
      <c r="L98" s="34"/>
    </row>
    <row r="99" spans="1:12" x14ac:dyDescent="0.25">
      <c r="A99" s="14"/>
      <c r="B99" s="1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4" t="s">
        <v>90</v>
      </c>
      <c r="B100" s="14"/>
      <c r="C100" s="34">
        <v>4</v>
      </c>
      <c r="D100" s="34">
        <v>11</v>
      </c>
      <c r="E100" s="34">
        <v>31</v>
      </c>
      <c r="F100" s="34">
        <v>41</v>
      </c>
      <c r="G100" s="34">
        <v>49</v>
      </c>
      <c r="H100" s="34">
        <v>54</v>
      </c>
      <c r="I100" s="34">
        <v>54</v>
      </c>
      <c r="J100" s="34">
        <v>45</v>
      </c>
      <c r="K100" s="34">
        <v>36</v>
      </c>
      <c r="L100" s="34"/>
    </row>
    <row r="101" spans="1:12" x14ac:dyDescent="0.25">
      <c r="A101" s="4" t="s">
        <v>135</v>
      </c>
      <c r="B101" s="14"/>
      <c r="C101" s="34"/>
      <c r="D101" s="34">
        <v>4</v>
      </c>
      <c r="E101" s="34">
        <v>11</v>
      </c>
      <c r="F101" s="34">
        <v>31</v>
      </c>
      <c r="G101" s="34">
        <v>39</v>
      </c>
      <c r="H101" s="34">
        <v>48</v>
      </c>
      <c r="I101" s="34">
        <v>40</v>
      </c>
      <c r="J101" s="34">
        <v>34</v>
      </c>
      <c r="K101" s="34">
        <v>32</v>
      </c>
      <c r="L101" s="34"/>
    </row>
    <row r="102" spans="1:12" x14ac:dyDescent="0.25">
      <c r="A102" s="14"/>
      <c r="B102" s="1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14"/>
      <c r="B103" s="14"/>
      <c r="C103" s="34"/>
      <c r="D103" s="34"/>
      <c r="E103" s="34"/>
      <c r="F103" s="34"/>
      <c r="G103" s="34"/>
      <c r="H103" s="34"/>
      <c r="I103" s="34"/>
      <c r="J103" s="34"/>
      <c r="K103" s="15" t="s">
        <v>136</v>
      </c>
      <c r="L103" s="34"/>
    </row>
    <row r="104" spans="1:12" x14ac:dyDescent="0.25">
      <c r="A104" s="14" t="s">
        <v>123</v>
      </c>
      <c r="B104" s="14" t="s">
        <v>83</v>
      </c>
      <c r="C104" s="34">
        <v>3</v>
      </c>
      <c r="D104" s="34">
        <v>3</v>
      </c>
      <c r="E104" s="34">
        <v>3</v>
      </c>
      <c r="F104" s="34">
        <v>3</v>
      </c>
      <c r="G104" s="34">
        <v>3</v>
      </c>
      <c r="H104" s="34">
        <v>1</v>
      </c>
      <c r="I104" s="34">
        <v>0</v>
      </c>
      <c r="J104" s="34">
        <v>0</v>
      </c>
      <c r="K104" s="34">
        <v>0</v>
      </c>
      <c r="L104" s="34"/>
    </row>
    <row r="105" spans="1:12" x14ac:dyDescent="0.25">
      <c r="A105" s="14"/>
      <c r="B105" s="14" t="s">
        <v>52</v>
      </c>
      <c r="C105" s="34"/>
      <c r="D105" s="34">
        <v>4</v>
      </c>
      <c r="E105" s="34">
        <v>4</v>
      </c>
      <c r="F105" s="34">
        <v>4</v>
      </c>
      <c r="G105" s="34">
        <v>4</v>
      </c>
      <c r="H105" s="34">
        <v>4</v>
      </c>
      <c r="I105" s="34">
        <v>3</v>
      </c>
      <c r="J105" s="34">
        <v>3</v>
      </c>
      <c r="K105" s="34">
        <v>2</v>
      </c>
      <c r="L105" s="34"/>
    </row>
    <row r="106" spans="1:12" x14ac:dyDescent="0.25">
      <c r="A106" s="14"/>
      <c r="B106" s="14" t="s">
        <v>77</v>
      </c>
      <c r="C106" s="34"/>
      <c r="D106" s="34"/>
      <c r="E106" s="34">
        <v>17</v>
      </c>
      <c r="F106" s="34">
        <v>17</v>
      </c>
      <c r="G106" s="34">
        <v>17</v>
      </c>
      <c r="H106" s="34">
        <v>10</v>
      </c>
      <c r="I106" s="34">
        <v>6</v>
      </c>
      <c r="J106" s="34">
        <v>5</v>
      </c>
      <c r="K106" s="34">
        <v>3</v>
      </c>
      <c r="L106" s="34"/>
    </row>
    <row r="107" spans="1:12" x14ac:dyDescent="0.25">
      <c r="A107" s="14"/>
      <c r="B107" s="14" t="s">
        <v>53</v>
      </c>
      <c r="C107" s="34"/>
      <c r="D107" s="34"/>
      <c r="E107" s="34"/>
      <c r="F107" s="34">
        <v>8</v>
      </c>
      <c r="G107" s="34">
        <v>8</v>
      </c>
      <c r="H107" s="34">
        <v>7</v>
      </c>
      <c r="I107" s="34">
        <v>5</v>
      </c>
      <c r="J107" s="34">
        <v>5</v>
      </c>
      <c r="K107" s="34">
        <v>5</v>
      </c>
      <c r="L107" s="34"/>
    </row>
    <row r="108" spans="1:12" x14ac:dyDescent="0.25">
      <c r="A108" s="14"/>
      <c r="B108" s="14" t="s">
        <v>54</v>
      </c>
      <c r="C108" s="34"/>
      <c r="D108" s="34"/>
      <c r="E108" s="34"/>
      <c r="F108" s="34"/>
      <c r="G108" s="34">
        <v>9</v>
      </c>
      <c r="H108" s="34">
        <v>9</v>
      </c>
      <c r="I108" s="34">
        <v>7</v>
      </c>
      <c r="J108" s="34">
        <v>4</v>
      </c>
      <c r="K108" s="34">
        <v>4</v>
      </c>
      <c r="L108" s="34"/>
    </row>
    <row r="109" spans="1:12" x14ac:dyDescent="0.25">
      <c r="A109" s="14"/>
      <c r="B109" s="14" t="s">
        <v>55</v>
      </c>
      <c r="C109" s="34"/>
      <c r="D109" s="34"/>
      <c r="E109" s="34"/>
      <c r="F109" s="34"/>
      <c r="G109" s="34"/>
      <c r="H109" s="34">
        <v>7</v>
      </c>
      <c r="I109" s="34">
        <v>2</v>
      </c>
      <c r="J109" s="34">
        <v>0</v>
      </c>
      <c r="K109" s="34">
        <v>0</v>
      </c>
      <c r="L109" s="34"/>
    </row>
    <row r="110" spans="1:12" x14ac:dyDescent="0.25">
      <c r="A110" s="14"/>
      <c r="B110" s="14" t="s">
        <v>79</v>
      </c>
      <c r="C110" s="34"/>
      <c r="D110" s="34"/>
      <c r="E110" s="34"/>
      <c r="F110" s="34"/>
      <c r="G110" s="34"/>
      <c r="H110" s="34"/>
      <c r="I110" s="34">
        <v>3</v>
      </c>
      <c r="J110" s="34">
        <v>0</v>
      </c>
      <c r="K110" s="34">
        <v>0</v>
      </c>
      <c r="L110" s="34"/>
    </row>
    <row r="111" spans="1:12" x14ac:dyDescent="0.25">
      <c r="A111" s="14"/>
      <c r="B111" s="14" t="s">
        <v>84</v>
      </c>
      <c r="C111" s="34"/>
      <c r="D111" s="34"/>
      <c r="E111" s="34"/>
      <c r="F111" s="34"/>
      <c r="G111" s="34"/>
      <c r="H111" s="34"/>
      <c r="I111" s="34"/>
      <c r="J111" s="34">
        <v>1</v>
      </c>
      <c r="K111" s="34">
        <v>1</v>
      </c>
      <c r="L111" s="34"/>
    </row>
    <row r="112" spans="1:12" x14ac:dyDescent="0.25">
      <c r="A112" s="14"/>
      <c r="B112" s="14" t="s">
        <v>56</v>
      </c>
      <c r="C112" s="34"/>
      <c r="D112" s="34"/>
      <c r="E112" s="34"/>
      <c r="F112" s="34"/>
      <c r="G112" s="34"/>
      <c r="H112" s="34"/>
      <c r="I112" s="34"/>
      <c r="J112" s="34"/>
      <c r="K112" s="34">
        <v>7</v>
      </c>
      <c r="L112" s="34"/>
    </row>
    <row r="113" spans="1:12" x14ac:dyDescent="0.25">
      <c r="A113" s="14"/>
      <c r="B113" s="1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4" t="s">
        <v>90</v>
      </c>
      <c r="B114" s="14"/>
      <c r="C114" s="34">
        <v>3</v>
      </c>
      <c r="D114" s="34">
        <v>7</v>
      </c>
      <c r="E114" s="34">
        <v>24</v>
      </c>
      <c r="F114" s="34">
        <v>32</v>
      </c>
      <c r="G114" s="34">
        <v>41</v>
      </c>
      <c r="H114" s="34">
        <v>43</v>
      </c>
      <c r="I114" s="34">
        <v>32</v>
      </c>
      <c r="J114" s="34">
        <v>24</v>
      </c>
      <c r="K114" s="34">
        <v>22</v>
      </c>
      <c r="L114" s="34"/>
    </row>
    <row r="115" spans="1:12" x14ac:dyDescent="0.25">
      <c r="A115" s="4" t="s">
        <v>135</v>
      </c>
      <c r="B115" s="14"/>
      <c r="C115" s="34"/>
      <c r="D115" s="34">
        <v>3</v>
      </c>
      <c r="E115" s="34">
        <v>7</v>
      </c>
      <c r="F115" s="34">
        <v>24</v>
      </c>
      <c r="G115" s="34">
        <v>32</v>
      </c>
      <c r="H115" s="34">
        <v>31</v>
      </c>
      <c r="I115" s="34">
        <v>20</v>
      </c>
      <c r="J115" s="34">
        <v>14</v>
      </c>
      <c r="K115" s="34">
        <v>15</v>
      </c>
      <c r="L115" s="34"/>
    </row>
    <row r="116" spans="1:12" x14ac:dyDescent="0.25">
      <c r="A116" s="14"/>
      <c r="B116" s="1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14"/>
      <c r="B117" s="14"/>
      <c r="C117" s="34"/>
      <c r="D117" s="34"/>
      <c r="E117" s="34"/>
      <c r="F117" s="34"/>
      <c r="G117" s="34"/>
      <c r="H117" s="34"/>
      <c r="I117" s="34"/>
      <c r="J117" s="34"/>
      <c r="K117" s="22" t="s">
        <v>136</v>
      </c>
      <c r="L117" s="34"/>
    </row>
    <row r="118" spans="1:12" x14ac:dyDescent="0.25">
      <c r="A118" s="14" t="s">
        <v>132</v>
      </c>
      <c r="B118" s="14" t="s">
        <v>83</v>
      </c>
      <c r="C118" s="34">
        <v>4</v>
      </c>
      <c r="D118" s="34">
        <v>4</v>
      </c>
      <c r="E118" s="34">
        <v>4</v>
      </c>
      <c r="F118" s="34">
        <v>4</v>
      </c>
      <c r="G118" s="34">
        <v>4</v>
      </c>
      <c r="H118" s="34">
        <v>4</v>
      </c>
      <c r="I118" s="34">
        <v>3</v>
      </c>
      <c r="J118" s="34">
        <v>0</v>
      </c>
      <c r="K118" s="34">
        <v>0</v>
      </c>
      <c r="L118" s="34"/>
    </row>
    <row r="119" spans="1:12" x14ac:dyDescent="0.25">
      <c r="A119" s="14"/>
      <c r="B119" s="14" t="s">
        <v>52</v>
      </c>
      <c r="C119" s="34"/>
      <c r="D119" s="34">
        <v>6</v>
      </c>
      <c r="E119" s="34">
        <v>6</v>
      </c>
      <c r="F119" s="34">
        <v>6</v>
      </c>
      <c r="G119" s="34">
        <v>6</v>
      </c>
      <c r="H119" s="34">
        <v>6</v>
      </c>
      <c r="I119" s="34">
        <v>5</v>
      </c>
      <c r="J119" s="34">
        <v>5</v>
      </c>
      <c r="K119" s="34">
        <v>5</v>
      </c>
      <c r="L119" s="34"/>
    </row>
    <row r="120" spans="1:12" x14ac:dyDescent="0.25">
      <c r="A120" s="14"/>
      <c r="B120" s="14" t="s">
        <v>77</v>
      </c>
      <c r="C120" s="34"/>
      <c r="D120" s="34"/>
      <c r="E120" s="34">
        <v>23</v>
      </c>
      <c r="F120" s="34">
        <v>23</v>
      </c>
      <c r="G120" s="34">
        <v>22</v>
      </c>
      <c r="H120" s="34">
        <v>22</v>
      </c>
      <c r="I120" s="34">
        <v>12</v>
      </c>
      <c r="J120" s="34">
        <v>11</v>
      </c>
      <c r="K120" s="34">
        <v>10</v>
      </c>
      <c r="L120" s="34"/>
    </row>
    <row r="121" spans="1:12" x14ac:dyDescent="0.25">
      <c r="A121" s="14"/>
      <c r="B121" s="14" t="s">
        <v>53</v>
      </c>
      <c r="C121" s="34"/>
      <c r="D121" s="34"/>
      <c r="E121" s="34"/>
      <c r="F121" s="34">
        <v>6</v>
      </c>
      <c r="G121" s="34">
        <v>6</v>
      </c>
      <c r="H121" s="34">
        <v>6</v>
      </c>
      <c r="I121" s="34">
        <v>3</v>
      </c>
      <c r="J121" s="34">
        <v>2</v>
      </c>
      <c r="K121" s="34">
        <v>2</v>
      </c>
      <c r="L121" s="34"/>
    </row>
    <row r="122" spans="1:12" x14ac:dyDescent="0.25">
      <c r="A122" s="14"/>
      <c r="B122" s="14" t="s">
        <v>54</v>
      </c>
      <c r="C122" s="34"/>
      <c r="D122" s="34"/>
      <c r="E122" s="34"/>
      <c r="F122" s="34"/>
      <c r="G122" s="34">
        <v>9</v>
      </c>
      <c r="H122" s="34">
        <v>8</v>
      </c>
      <c r="I122" s="34">
        <v>4</v>
      </c>
      <c r="J122" s="34">
        <v>3</v>
      </c>
      <c r="K122" s="34">
        <v>3</v>
      </c>
      <c r="L122" s="34"/>
    </row>
    <row r="123" spans="1:12" x14ac:dyDescent="0.25">
      <c r="A123" s="14"/>
      <c r="B123" s="14" t="s">
        <v>55</v>
      </c>
      <c r="C123" s="34"/>
      <c r="D123" s="34"/>
      <c r="E123" s="34"/>
      <c r="F123" s="34"/>
      <c r="G123" s="34"/>
      <c r="H123" s="34">
        <v>7</v>
      </c>
      <c r="I123" s="34">
        <v>6</v>
      </c>
      <c r="J123" s="34">
        <v>0</v>
      </c>
      <c r="K123" s="34">
        <v>0</v>
      </c>
      <c r="L123" s="34"/>
    </row>
    <row r="124" spans="1:12" x14ac:dyDescent="0.25">
      <c r="A124" s="14"/>
      <c r="B124" s="14" t="s">
        <v>79</v>
      </c>
      <c r="C124" s="34"/>
      <c r="D124" s="34"/>
      <c r="E124" s="34"/>
      <c r="F124" s="34"/>
      <c r="G124" s="34"/>
      <c r="H124" s="34"/>
      <c r="I124" s="34">
        <v>0</v>
      </c>
      <c r="J124" s="34">
        <v>0</v>
      </c>
      <c r="K124" s="34">
        <v>0</v>
      </c>
      <c r="L124" s="34"/>
    </row>
    <row r="125" spans="1:12" x14ac:dyDescent="0.25">
      <c r="A125" s="14"/>
      <c r="B125" s="14" t="s">
        <v>84</v>
      </c>
      <c r="C125" s="34"/>
      <c r="D125" s="34"/>
      <c r="E125" s="34"/>
      <c r="F125" s="34"/>
      <c r="G125" s="34"/>
      <c r="H125" s="34"/>
      <c r="I125" s="34"/>
      <c r="J125" s="34">
        <v>1</v>
      </c>
      <c r="K125" s="34">
        <v>0</v>
      </c>
      <c r="L125" s="34"/>
    </row>
    <row r="126" spans="1:12" x14ac:dyDescent="0.25">
      <c r="A126" s="14"/>
      <c r="B126" s="14" t="s">
        <v>56</v>
      </c>
      <c r="C126" s="34"/>
      <c r="D126" s="34"/>
      <c r="E126" s="34"/>
      <c r="F126" s="34"/>
      <c r="G126" s="34"/>
      <c r="H126" s="34"/>
      <c r="I126" s="34"/>
      <c r="J126" s="34"/>
      <c r="K126" s="34">
        <v>17</v>
      </c>
      <c r="L126" s="34"/>
    </row>
    <row r="127" spans="1:12" x14ac:dyDescent="0.25">
      <c r="A127" s="14"/>
      <c r="B127" s="1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4" t="s">
        <v>90</v>
      </c>
      <c r="B128" s="14"/>
      <c r="C128" s="34">
        <v>4</v>
      </c>
      <c r="D128" s="34">
        <v>10</v>
      </c>
      <c r="E128" s="34">
        <v>33</v>
      </c>
      <c r="F128" s="34">
        <v>39</v>
      </c>
      <c r="G128" s="34">
        <v>47</v>
      </c>
      <c r="H128" s="34">
        <v>53</v>
      </c>
      <c r="I128" s="34">
        <v>36</v>
      </c>
      <c r="J128" s="34">
        <v>27</v>
      </c>
      <c r="K128" s="34">
        <v>30</v>
      </c>
      <c r="L128" s="34"/>
    </row>
    <row r="129" spans="1:12" x14ac:dyDescent="0.25">
      <c r="A129" s="4" t="s">
        <v>135</v>
      </c>
      <c r="B129" s="14"/>
      <c r="C129" s="34"/>
      <c r="D129" s="34">
        <v>4</v>
      </c>
      <c r="E129" s="34">
        <v>10</v>
      </c>
      <c r="F129" s="34">
        <v>33</v>
      </c>
      <c r="G129" s="34">
        <v>38</v>
      </c>
      <c r="H129" s="34">
        <v>46</v>
      </c>
      <c r="I129" s="34">
        <v>33</v>
      </c>
      <c r="J129" s="34">
        <v>21</v>
      </c>
      <c r="K129" s="34">
        <v>21</v>
      </c>
      <c r="L129" s="34"/>
    </row>
    <row r="130" spans="1:12" x14ac:dyDescent="0.25">
      <c r="A130" s="14"/>
      <c r="B130" s="1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19"/>
      <c r="B131" s="19"/>
      <c r="C131" s="59"/>
      <c r="D131" s="59"/>
      <c r="E131" s="59"/>
      <c r="F131" s="59"/>
      <c r="G131" s="59"/>
      <c r="H131" s="59"/>
      <c r="I131" s="59"/>
      <c r="J131" s="108" t="s">
        <v>136</v>
      </c>
      <c r="K131" s="70"/>
      <c r="L131" s="35"/>
    </row>
    <row r="132" spans="1:12" x14ac:dyDescent="0.25">
      <c r="A132" s="19" t="s">
        <v>146</v>
      </c>
      <c r="B132" s="19" t="s">
        <v>83</v>
      </c>
      <c r="C132" s="59">
        <v>4</v>
      </c>
      <c r="D132" s="59">
        <v>4</v>
      </c>
      <c r="E132" s="59">
        <v>4</v>
      </c>
      <c r="F132" s="59">
        <v>4</v>
      </c>
      <c r="G132" s="59">
        <v>4</v>
      </c>
      <c r="H132" s="59">
        <v>3</v>
      </c>
      <c r="I132" s="59">
        <v>1</v>
      </c>
      <c r="J132" s="59">
        <v>1</v>
      </c>
      <c r="K132" s="70"/>
      <c r="L132" s="35"/>
    </row>
    <row r="133" spans="1:12" x14ac:dyDescent="0.25">
      <c r="A133" s="19"/>
      <c r="B133" s="19" t="s">
        <v>52</v>
      </c>
      <c r="C133" s="59"/>
      <c r="D133" s="59">
        <v>5</v>
      </c>
      <c r="E133" s="59">
        <v>5</v>
      </c>
      <c r="F133" s="59">
        <v>5</v>
      </c>
      <c r="G133" s="59">
        <v>5</v>
      </c>
      <c r="H133" s="59">
        <v>3</v>
      </c>
      <c r="I133" s="59">
        <v>2</v>
      </c>
      <c r="J133" s="59">
        <v>2</v>
      </c>
      <c r="K133" s="70"/>
      <c r="L133" s="35"/>
    </row>
    <row r="134" spans="1:12" x14ac:dyDescent="0.25">
      <c r="A134" s="19"/>
      <c r="B134" s="19" t="s">
        <v>77</v>
      </c>
      <c r="C134" s="59"/>
      <c r="D134" s="59"/>
      <c r="E134" s="59">
        <v>18</v>
      </c>
      <c r="F134" s="59">
        <v>18</v>
      </c>
      <c r="G134" s="59">
        <v>18</v>
      </c>
      <c r="H134" s="59">
        <v>16</v>
      </c>
      <c r="I134" s="59">
        <v>10</v>
      </c>
      <c r="J134" s="59">
        <v>9</v>
      </c>
      <c r="K134" s="70"/>
      <c r="L134" s="35"/>
    </row>
    <row r="135" spans="1:12" x14ac:dyDescent="0.25">
      <c r="A135" s="19"/>
      <c r="B135" s="19" t="s">
        <v>53</v>
      </c>
      <c r="C135" s="59"/>
      <c r="D135" s="59"/>
      <c r="E135" s="59"/>
      <c r="F135" s="59">
        <v>9</v>
      </c>
      <c r="G135" s="59">
        <v>9</v>
      </c>
      <c r="H135" s="59">
        <v>8</v>
      </c>
      <c r="I135" s="59">
        <v>7</v>
      </c>
      <c r="J135" s="59">
        <v>5</v>
      </c>
      <c r="K135" s="70"/>
      <c r="L135" s="35"/>
    </row>
    <row r="136" spans="1:12" x14ac:dyDescent="0.25">
      <c r="A136" s="19"/>
      <c r="B136" s="19" t="s">
        <v>54</v>
      </c>
      <c r="C136" s="59"/>
      <c r="D136" s="59"/>
      <c r="E136" s="59"/>
      <c r="F136" s="59"/>
      <c r="G136" s="59">
        <v>8</v>
      </c>
      <c r="H136" s="59">
        <v>7</v>
      </c>
      <c r="I136" s="59">
        <v>4</v>
      </c>
      <c r="J136" s="59">
        <v>2</v>
      </c>
      <c r="K136" s="70"/>
      <c r="L136" s="35"/>
    </row>
    <row r="137" spans="1:12" x14ac:dyDescent="0.25">
      <c r="A137" s="19"/>
      <c r="B137" s="19" t="s">
        <v>55</v>
      </c>
      <c r="C137" s="59"/>
      <c r="D137" s="59"/>
      <c r="E137" s="59"/>
      <c r="F137" s="59"/>
      <c r="G137" s="59"/>
      <c r="H137" s="59">
        <v>7</v>
      </c>
      <c r="I137" s="59">
        <v>2</v>
      </c>
      <c r="J137" s="59">
        <v>3</v>
      </c>
      <c r="K137" s="70"/>
      <c r="L137" s="35"/>
    </row>
    <row r="138" spans="1:12" x14ac:dyDescent="0.25">
      <c r="A138" s="19"/>
      <c r="B138" s="19" t="s">
        <v>79</v>
      </c>
      <c r="C138" s="59"/>
      <c r="D138" s="59"/>
      <c r="E138" s="59"/>
      <c r="F138" s="59"/>
      <c r="G138" s="59"/>
      <c r="H138" s="59"/>
      <c r="I138" s="59">
        <v>0</v>
      </c>
      <c r="J138" s="59">
        <v>0</v>
      </c>
      <c r="K138" s="70"/>
      <c r="L138" s="35"/>
    </row>
    <row r="139" spans="1:12" x14ac:dyDescent="0.25">
      <c r="A139" s="19"/>
      <c r="B139" s="19" t="s">
        <v>84</v>
      </c>
      <c r="C139" s="59"/>
      <c r="D139" s="59"/>
      <c r="E139" s="59"/>
      <c r="F139" s="59"/>
      <c r="G139" s="59"/>
      <c r="H139" s="59"/>
      <c r="I139" s="59"/>
      <c r="J139" s="59">
        <v>3</v>
      </c>
      <c r="K139" s="70"/>
      <c r="L139" s="35"/>
    </row>
    <row r="140" spans="1:12" x14ac:dyDescent="0.25">
      <c r="A140" s="19"/>
      <c r="B140" s="19"/>
      <c r="C140" s="59"/>
      <c r="D140" s="59"/>
      <c r="E140" s="59"/>
      <c r="F140" s="59"/>
      <c r="G140" s="59"/>
      <c r="H140" s="59"/>
      <c r="I140" s="59"/>
      <c r="J140" s="59"/>
      <c r="K140" s="70"/>
      <c r="L140" s="35"/>
    </row>
    <row r="141" spans="1:12" x14ac:dyDescent="0.25">
      <c r="A141" s="19"/>
      <c r="B141" s="19"/>
      <c r="C141" s="59"/>
      <c r="D141" s="59"/>
      <c r="E141" s="59"/>
      <c r="F141" s="59"/>
      <c r="G141" s="59"/>
      <c r="H141" s="59"/>
      <c r="I141" s="59"/>
      <c r="J141" s="59"/>
      <c r="K141" s="70"/>
      <c r="L141" s="35"/>
    </row>
    <row r="142" spans="1:12" x14ac:dyDescent="0.25">
      <c r="A142" s="4" t="s">
        <v>90</v>
      </c>
      <c r="B142" s="19"/>
      <c r="C142" s="59">
        <v>4</v>
      </c>
      <c r="D142" s="59">
        <v>9</v>
      </c>
      <c r="E142" s="59">
        <v>27</v>
      </c>
      <c r="F142" s="59">
        <v>36</v>
      </c>
      <c r="G142" s="107">
        <v>44</v>
      </c>
      <c r="H142" s="107">
        <v>44</v>
      </c>
      <c r="I142" s="107">
        <v>26</v>
      </c>
      <c r="J142" s="107">
        <v>25</v>
      </c>
      <c r="K142" s="70"/>
      <c r="L142" s="35"/>
    </row>
    <row r="143" spans="1:12" x14ac:dyDescent="0.25">
      <c r="A143" s="4" t="s">
        <v>135</v>
      </c>
      <c r="B143" s="19"/>
      <c r="C143" s="59"/>
      <c r="D143" s="59">
        <v>4</v>
      </c>
      <c r="E143" s="59">
        <v>9</v>
      </c>
      <c r="F143" s="59">
        <v>27</v>
      </c>
      <c r="G143" s="107">
        <v>36</v>
      </c>
      <c r="H143" s="107">
        <v>37</v>
      </c>
      <c r="I143" s="107">
        <v>26</v>
      </c>
      <c r="J143" s="107">
        <v>22</v>
      </c>
      <c r="K143" s="70"/>
      <c r="L143" s="35"/>
    </row>
    <row r="144" spans="1:12" x14ac:dyDescent="0.25">
      <c r="A144" s="19"/>
      <c r="B144" s="19"/>
      <c r="C144" s="59"/>
      <c r="D144" s="59"/>
      <c r="E144" s="59"/>
      <c r="F144" s="59"/>
      <c r="G144" s="59"/>
      <c r="H144" s="59"/>
      <c r="I144" s="59"/>
      <c r="J144" s="59"/>
      <c r="K144" s="70"/>
      <c r="L144" s="35"/>
    </row>
    <row r="145" spans="1:12" x14ac:dyDescent="0.25">
      <c r="A145" s="19"/>
      <c r="B145" s="19"/>
      <c r="C145" s="59"/>
      <c r="D145" s="59"/>
      <c r="E145" s="59"/>
      <c r="F145" s="59"/>
      <c r="G145" s="59"/>
      <c r="H145" s="59"/>
      <c r="I145" s="59"/>
      <c r="J145" s="108" t="s">
        <v>136</v>
      </c>
      <c r="K145" s="70"/>
      <c r="L145" s="35"/>
    </row>
    <row r="146" spans="1:12" x14ac:dyDescent="0.25">
      <c r="A146" s="19" t="s">
        <v>147</v>
      </c>
      <c r="B146" s="19" t="s">
        <v>83</v>
      </c>
      <c r="C146" s="59">
        <v>3</v>
      </c>
      <c r="D146" s="59">
        <v>3</v>
      </c>
      <c r="E146" s="59">
        <v>3</v>
      </c>
      <c r="F146" s="59">
        <v>3</v>
      </c>
      <c r="G146" s="59">
        <v>3</v>
      </c>
      <c r="H146" s="59">
        <v>3</v>
      </c>
      <c r="I146" s="59">
        <v>1</v>
      </c>
      <c r="J146" s="59">
        <v>0</v>
      </c>
      <c r="K146" s="70"/>
      <c r="L146" s="35"/>
    </row>
    <row r="147" spans="1:12" x14ac:dyDescent="0.25">
      <c r="A147" s="19"/>
      <c r="B147" s="19" t="s">
        <v>52</v>
      </c>
      <c r="C147" s="59"/>
      <c r="D147" s="59">
        <v>5</v>
      </c>
      <c r="E147" s="59">
        <v>5</v>
      </c>
      <c r="F147" s="59">
        <v>5</v>
      </c>
      <c r="G147" s="59">
        <v>5</v>
      </c>
      <c r="H147" s="59">
        <v>5</v>
      </c>
      <c r="I147" s="59">
        <v>2</v>
      </c>
      <c r="J147" s="59">
        <v>1</v>
      </c>
      <c r="K147" s="70"/>
      <c r="L147" s="35"/>
    </row>
    <row r="148" spans="1:12" x14ac:dyDescent="0.25">
      <c r="A148" s="19"/>
      <c r="B148" s="19" t="s">
        <v>77</v>
      </c>
      <c r="C148" s="59"/>
      <c r="D148" s="59"/>
      <c r="E148" s="59">
        <v>21</v>
      </c>
      <c r="F148" s="59">
        <v>21</v>
      </c>
      <c r="G148" s="59">
        <v>21</v>
      </c>
      <c r="H148" s="59">
        <v>19</v>
      </c>
      <c r="I148" s="59">
        <v>10</v>
      </c>
      <c r="J148" s="59">
        <v>8</v>
      </c>
      <c r="K148" s="70"/>
      <c r="L148" s="35"/>
    </row>
    <row r="149" spans="1:12" x14ac:dyDescent="0.25">
      <c r="A149" s="19"/>
      <c r="B149" s="19" t="s">
        <v>53</v>
      </c>
      <c r="C149" s="59"/>
      <c r="D149" s="59"/>
      <c r="E149" s="59"/>
      <c r="F149" s="59">
        <v>5</v>
      </c>
      <c r="G149" s="59">
        <v>5</v>
      </c>
      <c r="H149" s="59">
        <v>5</v>
      </c>
      <c r="I149" s="59">
        <v>4</v>
      </c>
      <c r="J149" s="59">
        <v>3</v>
      </c>
      <c r="K149" s="70"/>
      <c r="L149" s="35"/>
    </row>
    <row r="150" spans="1:12" x14ac:dyDescent="0.25">
      <c r="A150" s="19"/>
      <c r="B150" s="19" t="s">
        <v>54</v>
      </c>
      <c r="C150" s="59"/>
      <c r="D150" s="59"/>
      <c r="E150" s="59"/>
      <c r="F150" s="59"/>
      <c r="G150" s="59">
        <v>8</v>
      </c>
      <c r="H150" s="59">
        <v>8</v>
      </c>
      <c r="I150" s="59">
        <v>3</v>
      </c>
      <c r="J150" s="59">
        <v>2</v>
      </c>
      <c r="K150" s="70"/>
      <c r="L150" s="35"/>
    </row>
    <row r="151" spans="1:12" x14ac:dyDescent="0.25">
      <c r="A151" s="19"/>
      <c r="B151" s="19" t="s">
        <v>55</v>
      </c>
      <c r="C151" s="59"/>
      <c r="D151" s="59"/>
      <c r="E151" s="59"/>
      <c r="F151" s="59"/>
      <c r="G151" s="59"/>
      <c r="H151" s="59">
        <v>12</v>
      </c>
      <c r="I151" s="59">
        <v>10</v>
      </c>
      <c r="J151" s="59">
        <v>9</v>
      </c>
      <c r="K151" s="70"/>
      <c r="L151" s="35"/>
    </row>
    <row r="152" spans="1:12" x14ac:dyDescent="0.25">
      <c r="A152" s="19"/>
      <c r="B152" s="19" t="s">
        <v>79</v>
      </c>
      <c r="C152" s="59"/>
      <c r="D152" s="59"/>
      <c r="E152" s="59"/>
      <c r="F152" s="59"/>
      <c r="G152" s="59"/>
      <c r="H152" s="59"/>
      <c r="I152" s="59">
        <v>9</v>
      </c>
      <c r="J152" s="59">
        <v>7</v>
      </c>
      <c r="K152" s="70"/>
      <c r="L152" s="35"/>
    </row>
    <row r="153" spans="1:12" x14ac:dyDescent="0.25">
      <c r="A153" s="19"/>
      <c r="B153" s="19" t="s">
        <v>84</v>
      </c>
      <c r="C153" s="59"/>
      <c r="D153" s="59"/>
      <c r="E153" s="59"/>
      <c r="F153" s="59"/>
      <c r="G153" s="59"/>
      <c r="H153" s="59"/>
      <c r="I153" s="59"/>
      <c r="J153" s="59">
        <v>9</v>
      </c>
      <c r="K153" s="70"/>
      <c r="L153" s="35"/>
    </row>
    <row r="154" spans="1:12" x14ac:dyDescent="0.25">
      <c r="A154" s="19"/>
      <c r="B154" s="19"/>
      <c r="C154" s="59"/>
      <c r="D154" s="59"/>
      <c r="E154" s="59"/>
      <c r="F154" s="59"/>
      <c r="G154" s="59"/>
      <c r="H154" s="59"/>
      <c r="I154" s="59"/>
      <c r="J154" s="59"/>
      <c r="K154" s="70"/>
      <c r="L154" s="35"/>
    </row>
    <row r="155" spans="1:12" x14ac:dyDescent="0.25">
      <c r="A155" s="19"/>
      <c r="B155" s="19"/>
      <c r="C155" s="59"/>
      <c r="D155" s="59"/>
      <c r="E155" s="59"/>
      <c r="F155" s="59"/>
      <c r="G155" s="59"/>
      <c r="H155" s="59"/>
      <c r="I155" s="59"/>
      <c r="J155" s="59"/>
      <c r="K155" s="70"/>
      <c r="L155" s="35"/>
    </row>
    <row r="156" spans="1:12" x14ac:dyDescent="0.25">
      <c r="A156" s="4" t="s">
        <v>90</v>
      </c>
      <c r="B156" s="19"/>
      <c r="C156" s="59">
        <v>3</v>
      </c>
      <c r="D156" s="59">
        <v>8</v>
      </c>
      <c r="E156" s="59">
        <v>29</v>
      </c>
      <c r="F156" s="59">
        <v>34</v>
      </c>
      <c r="G156" s="59">
        <v>42</v>
      </c>
      <c r="H156" s="107">
        <v>52</v>
      </c>
      <c r="I156" s="107">
        <v>39</v>
      </c>
      <c r="J156" s="107">
        <v>39</v>
      </c>
      <c r="K156" s="70"/>
      <c r="L156" s="35"/>
    </row>
    <row r="157" spans="1:12" x14ac:dyDescent="0.25">
      <c r="A157" s="4" t="s">
        <v>135</v>
      </c>
      <c r="B157" s="19"/>
      <c r="C157" s="59"/>
      <c r="D157" s="59">
        <v>3</v>
      </c>
      <c r="E157" s="59">
        <v>8</v>
      </c>
      <c r="F157" s="59">
        <v>29</v>
      </c>
      <c r="G157" s="59">
        <v>34</v>
      </c>
      <c r="H157" s="107">
        <v>40</v>
      </c>
      <c r="I157" s="107">
        <v>30</v>
      </c>
      <c r="J157" s="107">
        <v>30</v>
      </c>
      <c r="K157" s="70"/>
      <c r="L157" s="35"/>
    </row>
    <row r="158" spans="1:12" x14ac:dyDescent="0.25">
      <c r="A158" s="19"/>
      <c r="B158" s="19"/>
      <c r="C158" s="59"/>
      <c r="D158" s="59"/>
      <c r="E158" s="59"/>
      <c r="F158" s="59"/>
      <c r="G158" s="59"/>
      <c r="H158" s="59"/>
      <c r="I158" s="59"/>
      <c r="J158" s="59"/>
      <c r="K158" s="70"/>
      <c r="L158" s="35"/>
    </row>
    <row r="159" spans="1:12" x14ac:dyDescent="0.25">
      <c r="A159" s="19"/>
      <c r="B159" s="19"/>
      <c r="C159" s="59"/>
      <c r="D159" s="59"/>
      <c r="E159" s="59"/>
      <c r="F159" s="59"/>
      <c r="G159" s="59"/>
      <c r="H159" s="59"/>
      <c r="I159" s="59"/>
      <c r="J159" s="22" t="s">
        <v>136</v>
      </c>
      <c r="K159" s="70"/>
      <c r="L159" s="35"/>
    </row>
    <row r="160" spans="1:12" x14ac:dyDescent="0.25">
      <c r="A160" s="19" t="s">
        <v>148</v>
      </c>
      <c r="B160" s="19" t="s">
        <v>83</v>
      </c>
      <c r="C160" s="59">
        <v>4</v>
      </c>
      <c r="D160" s="59">
        <v>4</v>
      </c>
      <c r="E160" s="59">
        <v>4</v>
      </c>
      <c r="F160" s="59">
        <v>4</v>
      </c>
      <c r="G160" s="59">
        <v>4</v>
      </c>
      <c r="H160" s="59">
        <v>4</v>
      </c>
      <c r="I160" s="59">
        <v>2</v>
      </c>
      <c r="J160" s="59">
        <v>1</v>
      </c>
      <c r="K160" s="70"/>
      <c r="L160" s="35"/>
    </row>
    <row r="161" spans="1:13" x14ac:dyDescent="0.25">
      <c r="A161" s="19"/>
      <c r="B161" s="19" t="s">
        <v>52</v>
      </c>
      <c r="C161" s="59"/>
      <c r="D161" s="59">
        <v>5</v>
      </c>
      <c r="E161" s="59">
        <v>5</v>
      </c>
      <c r="F161" s="59">
        <v>5</v>
      </c>
      <c r="G161" s="59">
        <v>5</v>
      </c>
      <c r="H161" s="59">
        <v>5</v>
      </c>
      <c r="I161" s="59">
        <v>4</v>
      </c>
      <c r="J161" s="59">
        <v>3</v>
      </c>
      <c r="K161" s="70"/>
      <c r="L161" s="35"/>
    </row>
    <row r="162" spans="1:13" x14ac:dyDescent="0.25">
      <c r="A162" s="19"/>
      <c r="B162" s="19" t="s">
        <v>77</v>
      </c>
      <c r="C162" s="59"/>
      <c r="D162" s="59"/>
      <c r="E162" s="59">
        <v>15</v>
      </c>
      <c r="F162" s="59">
        <v>15</v>
      </c>
      <c r="G162" s="59">
        <v>15</v>
      </c>
      <c r="H162" s="59">
        <v>15</v>
      </c>
      <c r="I162" s="59">
        <v>11</v>
      </c>
      <c r="J162" s="59">
        <v>10</v>
      </c>
      <c r="K162" s="70"/>
      <c r="L162" s="35"/>
    </row>
    <row r="163" spans="1:13" x14ac:dyDescent="0.25">
      <c r="A163" s="19"/>
      <c r="B163" s="19" t="s">
        <v>53</v>
      </c>
      <c r="C163" s="59"/>
      <c r="D163" s="59"/>
      <c r="E163" s="59"/>
      <c r="F163" s="59">
        <v>6</v>
      </c>
      <c r="G163" s="59">
        <v>6</v>
      </c>
      <c r="H163" s="59">
        <v>5</v>
      </c>
      <c r="I163" s="59">
        <v>3</v>
      </c>
      <c r="J163" s="59">
        <v>3</v>
      </c>
      <c r="K163" s="70"/>
      <c r="L163" s="35"/>
    </row>
    <row r="164" spans="1:13" x14ac:dyDescent="0.25">
      <c r="A164" s="19"/>
      <c r="B164" s="19" t="s">
        <v>54</v>
      </c>
      <c r="C164" s="59"/>
      <c r="D164" s="59"/>
      <c r="E164" s="59"/>
      <c r="F164" s="59"/>
      <c r="G164" s="59">
        <v>8</v>
      </c>
      <c r="H164" s="59">
        <v>7</v>
      </c>
      <c r="I164" s="59">
        <v>4</v>
      </c>
      <c r="J164" s="59">
        <v>3</v>
      </c>
      <c r="K164" s="70"/>
      <c r="L164" s="35"/>
    </row>
    <row r="165" spans="1:13" x14ac:dyDescent="0.25">
      <c r="A165" s="19"/>
      <c r="B165" s="19" t="s">
        <v>55</v>
      </c>
      <c r="C165" s="59"/>
      <c r="D165" s="59"/>
      <c r="E165" s="59"/>
      <c r="F165" s="59"/>
      <c r="G165" s="59"/>
      <c r="H165" s="59">
        <v>6</v>
      </c>
      <c r="I165" s="59">
        <v>0</v>
      </c>
      <c r="J165" s="59">
        <v>0</v>
      </c>
      <c r="K165" s="70"/>
      <c r="L165" s="35"/>
    </row>
    <row r="166" spans="1:13" x14ac:dyDescent="0.25">
      <c r="A166" s="19"/>
      <c r="B166" s="19" t="s">
        <v>79</v>
      </c>
      <c r="C166" s="59"/>
      <c r="D166" s="59"/>
      <c r="E166" s="59"/>
      <c r="F166" s="59"/>
      <c r="G166" s="59"/>
      <c r="H166" s="59"/>
      <c r="I166" s="59">
        <v>0</v>
      </c>
      <c r="J166" s="59">
        <v>0</v>
      </c>
      <c r="K166" s="70"/>
      <c r="L166" s="35"/>
    </row>
    <row r="167" spans="1:13" x14ac:dyDescent="0.25">
      <c r="A167" s="19"/>
      <c r="B167" s="19" t="s">
        <v>84</v>
      </c>
      <c r="C167" s="59"/>
      <c r="D167" s="59"/>
      <c r="E167" s="59"/>
      <c r="F167" s="59"/>
      <c r="G167" s="59"/>
      <c r="H167" s="59"/>
      <c r="I167" s="59"/>
      <c r="J167" s="59">
        <v>0</v>
      </c>
      <c r="K167" s="70"/>
      <c r="L167" s="35"/>
    </row>
    <row r="168" spans="1:13" x14ac:dyDescent="0.25">
      <c r="A168" s="19"/>
      <c r="B168" s="19"/>
      <c r="C168" s="59"/>
      <c r="D168" s="59"/>
      <c r="E168" s="59"/>
      <c r="F168" s="59"/>
      <c r="G168" s="59"/>
      <c r="H168" s="59"/>
      <c r="I168" s="59"/>
      <c r="J168" s="59"/>
      <c r="K168" s="70"/>
      <c r="L168" s="35"/>
    </row>
    <row r="169" spans="1:13" x14ac:dyDescent="0.25">
      <c r="A169" s="19"/>
      <c r="B169" s="19"/>
      <c r="C169" s="59"/>
      <c r="D169" s="59"/>
      <c r="E169" s="59"/>
      <c r="F169" s="59"/>
      <c r="G169" s="59"/>
      <c r="H169" s="59"/>
      <c r="I169" s="59"/>
      <c r="J169" s="59"/>
      <c r="K169" s="70"/>
      <c r="L169" s="35"/>
    </row>
    <row r="170" spans="1:13" x14ac:dyDescent="0.25">
      <c r="A170" s="4" t="s">
        <v>90</v>
      </c>
      <c r="B170" s="19"/>
      <c r="C170" s="59">
        <v>4</v>
      </c>
      <c r="D170" s="59">
        <v>9</v>
      </c>
      <c r="E170" s="59">
        <v>24</v>
      </c>
      <c r="F170" s="59">
        <v>30</v>
      </c>
      <c r="G170" s="59">
        <v>38</v>
      </c>
      <c r="H170" s="59">
        <v>42</v>
      </c>
      <c r="I170" s="107">
        <v>24</v>
      </c>
      <c r="J170" s="107">
        <v>20</v>
      </c>
      <c r="K170" s="70"/>
      <c r="L170" s="35"/>
    </row>
    <row r="171" spans="1:13" x14ac:dyDescent="0.25">
      <c r="A171" s="4" t="s">
        <v>135</v>
      </c>
      <c r="B171" s="19"/>
      <c r="C171" s="59"/>
      <c r="D171" s="59">
        <v>4</v>
      </c>
      <c r="E171" s="59">
        <v>9</v>
      </c>
      <c r="F171" s="59">
        <v>24</v>
      </c>
      <c r="G171" s="59">
        <v>30</v>
      </c>
      <c r="H171" s="59">
        <v>36</v>
      </c>
      <c r="I171" s="107">
        <v>24</v>
      </c>
      <c r="J171" s="107">
        <v>20</v>
      </c>
      <c r="K171" s="70"/>
      <c r="L171" s="35"/>
    </row>
    <row r="172" spans="1:13" x14ac:dyDescent="0.25">
      <c r="A172" s="19"/>
      <c r="B172" s="19"/>
      <c r="C172" s="59"/>
      <c r="D172" s="59"/>
      <c r="E172" s="59"/>
      <c r="F172" s="59"/>
      <c r="G172" s="59"/>
      <c r="H172" s="59"/>
      <c r="I172" s="59"/>
      <c r="J172" s="59"/>
      <c r="K172" s="70"/>
      <c r="L172" s="35"/>
    </row>
    <row r="173" spans="1:13" x14ac:dyDescent="0.25">
      <c r="A173" s="23"/>
      <c r="B173" s="23"/>
      <c r="C173" s="60"/>
      <c r="D173" s="60"/>
      <c r="E173" s="60"/>
      <c r="F173" s="60"/>
      <c r="G173" s="60"/>
      <c r="H173" s="60"/>
      <c r="I173" s="60"/>
      <c r="J173" s="60"/>
      <c r="K173" s="60"/>
      <c r="L173" s="24" t="s">
        <v>136</v>
      </c>
      <c r="M173" s="23"/>
    </row>
    <row r="174" spans="1:13" x14ac:dyDescent="0.25">
      <c r="A174" s="23" t="s">
        <v>113</v>
      </c>
      <c r="B174" s="23" t="s">
        <v>83</v>
      </c>
      <c r="C174" s="60">
        <v>3</v>
      </c>
      <c r="D174" s="60">
        <v>3</v>
      </c>
      <c r="E174" s="60">
        <v>3</v>
      </c>
      <c r="F174" s="60">
        <v>3</v>
      </c>
      <c r="G174" s="60">
        <v>3</v>
      </c>
      <c r="H174" s="60">
        <v>3</v>
      </c>
      <c r="I174" s="60">
        <v>3</v>
      </c>
      <c r="J174" s="60">
        <v>1</v>
      </c>
      <c r="K174" s="60">
        <v>1</v>
      </c>
      <c r="L174" s="60">
        <v>0</v>
      </c>
      <c r="M174" s="23"/>
    </row>
    <row r="175" spans="1:13" x14ac:dyDescent="0.25">
      <c r="A175" s="23"/>
      <c r="B175" s="23" t="s">
        <v>52</v>
      </c>
      <c r="C175" s="60"/>
      <c r="D175" s="60">
        <v>6</v>
      </c>
      <c r="E175" s="60">
        <v>6</v>
      </c>
      <c r="F175" s="60">
        <v>6</v>
      </c>
      <c r="G175" s="60">
        <v>6</v>
      </c>
      <c r="H175" s="60">
        <v>5</v>
      </c>
      <c r="I175" s="60">
        <v>5</v>
      </c>
      <c r="J175" s="60">
        <v>5</v>
      </c>
      <c r="K175" s="60">
        <v>5</v>
      </c>
      <c r="L175" s="60">
        <v>4</v>
      </c>
      <c r="M175" s="23"/>
    </row>
    <row r="176" spans="1:13" x14ac:dyDescent="0.25">
      <c r="A176" s="23"/>
      <c r="B176" s="23" t="s">
        <v>77</v>
      </c>
      <c r="C176" s="60"/>
      <c r="D176" s="60"/>
      <c r="E176" s="60">
        <v>24</v>
      </c>
      <c r="F176" s="60">
        <v>24</v>
      </c>
      <c r="G176" s="60">
        <v>24</v>
      </c>
      <c r="H176" s="60">
        <v>21</v>
      </c>
      <c r="I176" s="60">
        <v>21</v>
      </c>
      <c r="J176" s="60">
        <v>18</v>
      </c>
      <c r="K176" s="60">
        <v>10</v>
      </c>
      <c r="L176" s="60">
        <v>9</v>
      </c>
      <c r="M176" s="23"/>
    </row>
    <row r="177" spans="1:13" x14ac:dyDescent="0.25">
      <c r="A177" s="23"/>
      <c r="B177" s="23" t="s">
        <v>53</v>
      </c>
      <c r="C177" s="60"/>
      <c r="D177" s="60"/>
      <c r="E177" s="60"/>
      <c r="F177" s="60">
        <v>8</v>
      </c>
      <c r="G177" s="60">
        <v>8</v>
      </c>
      <c r="H177" s="60">
        <v>6</v>
      </c>
      <c r="I177" s="60">
        <v>3</v>
      </c>
      <c r="J177" s="60">
        <v>3</v>
      </c>
      <c r="K177" s="60">
        <v>3</v>
      </c>
      <c r="L177" s="60">
        <v>2</v>
      </c>
      <c r="M177" s="23"/>
    </row>
    <row r="178" spans="1:13" x14ac:dyDescent="0.25">
      <c r="A178" s="23"/>
      <c r="B178" s="23" t="s">
        <v>54</v>
      </c>
      <c r="C178" s="60"/>
      <c r="D178" s="60"/>
      <c r="E178" s="60"/>
      <c r="F178" s="60"/>
      <c r="G178" s="60">
        <v>6</v>
      </c>
      <c r="H178" s="60">
        <v>6</v>
      </c>
      <c r="I178" s="60">
        <v>6</v>
      </c>
      <c r="J178" s="60">
        <v>2</v>
      </c>
      <c r="K178" s="60">
        <v>2</v>
      </c>
      <c r="L178" s="60">
        <v>1</v>
      </c>
      <c r="M178" s="23"/>
    </row>
    <row r="179" spans="1:13" x14ac:dyDescent="0.25">
      <c r="A179" s="23"/>
      <c r="B179" s="23" t="s">
        <v>55</v>
      </c>
      <c r="C179" s="60"/>
      <c r="D179" s="60"/>
      <c r="E179" s="60"/>
      <c r="F179" s="60"/>
      <c r="G179" s="60"/>
      <c r="H179" s="60">
        <v>10</v>
      </c>
      <c r="I179" s="60">
        <v>3</v>
      </c>
      <c r="J179" s="60">
        <v>1</v>
      </c>
      <c r="K179" s="60">
        <v>1</v>
      </c>
      <c r="L179" s="60">
        <v>1</v>
      </c>
      <c r="M179" s="23"/>
    </row>
    <row r="180" spans="1:13" x14ac:dyDescent="0.25">
      <c r="A180" s="23"/>
      <c r="B180" s="23" t="s">
        <v>79</v>
      </c>
      <c r="C180" s="60"/>
      <c r="D180" s="60"/>
      <c r="E180" s="60"/>
      <c r="F180" s="60"/>
      <c r="G180" s="60"/>
      <c r="H180" s="60"/>
      <c r="I180" s="60">
        <v>3</v>
      </c>
      <c r="J180" s="60">
        <v>2</v>
      </c>
      <c r="K180" s="60">
        <v>1</v>
      </c>
      <c r="L180" s="60">
        <v>1</v>
      </c>
      <c r="M180" s="23"/>
    </row>
    <row r="181" spans="1:13" x14ac:dyDescent="0.25">
      <c r="A181" s="23"/>
      <c r="B181" s="23" t="s">
        <v>84</v>
      </c>
      <c r="C181" s="60"/>
      <c r="D181" s="60"/>
      <c r="E181" s="60"/>
      <c r="F181" s="60"/>
      <c r="G181" s="60"/>
      <c r="H181" s="60"/>
      <c r="I181" s="60"/>
      <c r="J181" s="60">
        <v>2</v>
      </c>
      <c r="K181" s="60">
        <v>2</v>
      </c>
      <c r="L181" s="60">
        <v>2</v>
      </c>
      <c r="M181" s="23"/>
    </row>
    <row r="182" spans="1:13" x14ac:dyDescent="0.25">
      <c r="A182" s="23"/>
      <c r="B182" s="23" t="s">
        <v>56</v>
      </c>
      <c r="C182" s="60"/>
      <c r="D182" s="60"/>
      <c r="E182" s="60"/>
      <c r="F182" s="60"/>
      <c r="G182" s="60"/>
      <c r="H182" s="60"/>
      <c r="I182" s="60"/>
      <c r="J182" s="60"/>
      <c r="K182" s="60">
        <v>6</v>
      </c>
      <c r="L182" s="60">
        <v>5</v>
      </c>
      <c r="M182" s="23"/>
    </row>
    <row r="183" spans="1:13" x14ac:dyDescent="0.25">
      <c r="A183" s="23"/>
      <c r="B183" s="23" t="s">
        <v>57</v>
      </c>
      <c r="C183" s="60"/>
      <c r="D183" s="60"/>
      <c r="E183" s="60"/>
      <c r="F183" s="60"/>
      <c r="G183" s="60"/>
      <c r="H183" s="60"/>
      <c r="I183" s="60"/>
      <c r="J183" s="60"/>
      <c r="K183" s="60"/>
      <c r="L183" s="60">
        <v>5</v>
      </c>
      <c r="M183" s="23"/>
    </row>
    <row r="184" spans="1:13" x14ac:dyDescent="0.25">
      <c r="A184" s="4" t="s">
        <v>90</v>
      </c>
      <c r="B184" s="23"/>
      <c r="C184" s="60">
        <v>3</v>
      </c>
      <c r="D184" s="60">
        <v>9</v>
      </c>
      <c r="E184" s="60">
        <v>33</v>
      </c>
      <c r="F184" s="60">
        <v>41</v>
      </c>
      <c r="G184" s="60">
        <v>47</v>
      </c>
      <c r="H184" s="60">
        <v>51</v>
      </c>
      <c r="I184" s="60">
        <v>44</v>
      </c>
      <c r="J184" s="60">
        <v>34</v>
      </c>
      <c r="K184" s="60">
        <v>31</v>
      </c>
      <c r="L184" s="60">
        <v>30</v>
      </c>
      <c r="M184" s="23"/>
    </row>
    <row r="185" spans="1:13" x14ac:dyDescent="0.25">
      <c r="A185" s="4" t="s">
        <v>135</v>
      </c>
      <c r="B185" s="23"/>
      <c r="C185" s="60"/>
      <c r="D185" s="60">
        <v>3</v>
      </c>
      <c r="E185" s="60">
        <v>9</v>
      </c>
      <c r="F185" s="60">
        <v>33</v>
      </c>
      <c r="G185" s="60">
        <v>41</v>
      </c>
      <c r="H185" s="60">
        <v>41</v>
      </c>
      <c r="I185" s="60">
        <v>41</v>
      </c>
      <c r="J185" s="60">
        <v>32</v>
      </c>
      <c r="K185" s="60">
        <v>25</v>
      </c>
      <c r="L185" s="60">
        <v>25</v>
      </c>
      <c r="M185" s="23"/>
    </row>
    <row r="186" spans="1:13" x14ac:dyDescent="0.25">
      <c r="A186" s="23"/>
      <c r="B186" s="23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23"/>
    </row>
    <row r="187" spans="1:13" x14ac:dyDescent="0.25">
      <c r="A187" s="23"/>
      <c r="B187" s="23"/>
      <c r="C187" s="60"/>
      <c r="D187" s="60"/>
      <c r="E187" s="60"/>
      <c r="F187" s="60"/>
      <c r="G187" s="60"/>
      <c r="H187" s="60"/>
      <c r="I187" s="60"/>
      <c r="J187" s="60"/>
      <c r="K187" s="60"/>
      <c r="L187" s="24" t="s">
        <v>136</v>
      </c>
      <c r="M187" s="23"/>
    </row>
    <row r="188" spans="1:13" x14ac:dyDescent="0.25">
      <c r="A188" s="23">
        <v>43</v>
      </c>
      <c r="B188" s="23" t="s">
        <v>83</v>
      </c>
      <c r="C188" s="60">
        <v>3</v>
      </c>
      <c r="D188" s="60">
        <v>3</v>
      </c>
      <c r="E188" s="60">
        <v>3</v>
      </c>
      <c r="F188" s="60">
        <v>3</v>
      </c>
      <c r="G188" s="60">
        <v>3</v>
      </c>
      <c r="H188" s="60">
        <v>3</v>
      </c>
      <c r="I188" s="60">
        <v>3</v>
      </c>
      <c r="J188" s="60">
        <v>1</v>
      </c>
      <c r="K188" s="60">
        <v>1</v>
      </c>
      <c r="L188" s="60">
        <v>1</v>
      </c>
      <c r="M188" s="23"/>
    </row>
    <row r="189" spans="1:13" x14ac:dyDescent="0.25">
      <c r="A189" s="23"/>
      <c r="B189" s="23" t="s">
        <v>52</v>
      </c>
      <c r="C189" s="60"/>
      <c r="D189" s="60">
        <v>18</v>
      </c>
      <c r="E189" s="60">
        <v>18</v>
      </c>
      <c r="F189" s="60">
        <v>18</v>
      </c>
      <c r="G189" s="60">
        <v>18</v>
      </c>
      <c r="H189" s="60">
        <v>18</v>
      </c>
      <c r="I189" s="60">
        <v>18</v>
      </c>
      <c r="J189" s="60">
        <v>13</v>
      </c>
      <c r="K189" s="60">
        <v>12</v>
      </c>
      <c r="L189" s="60">
        <v>8</v>
      </c>
      <c r="M189" s="23"/>
    </row>
    <row r="190" spans="1:13" x14ac:dyDescent="0.25">
      <c r="A190" s="23"/>
      <c r="B190" s="23" t="s">
        <v>77</v>
      </c>
      <c r="C190" s="60"/>
      <c r="D190" s="60"/>
      <c r="E190" s="60">
        <v>29</v>
      </c>
      <c r="F190" s="60">
        <v>29</v>
      </c>
      <c r="G190" s="60">
        <v>26</v>
      </c>
      <c r="H190" s="60">
        <v>24</v>
      </c>
      <c r="I190" s="60">
        <v>14</v>
      </c>
      <c r="J190" s="60">
        <v>11</v>
      </c>
      <c r="K190" s="60">
        <v>11</v>
      </c>
      <c r="L190" s="60">
        <v>8</v>
      </c>
      <c r="M190" s="23"/>
    </row>
    <row r="191" spans="1:13" x14ac:dyDescent="0.25">
      <c r="A191" s="23"/>
      <c r="B191" s="23" t="s">
        <v>53</v>
      </c>
      <c r="C191" s="60"/>
      <c r="D191" s="60"/>
      <c r="E191" s="60"/>
      <c r="F191" s="60">
        <v>11</v>
      </c>
      <c r="G191" s="60">
        <v>11</v>
      </c>
      <c r="H191" s="60">
        <v>8</v>
      </c>
      <c r="I191" s="60">
        <v>7</v>
      </c>
      <c r="J191" s="60">
        <v>7</v>
      </c>
      <c r="K191" s="60">
        <v>7</v>
      </c>
      <c r="L191" s="60">
        <v>3</v>
      </c>
      <c r="M191" s="23"/>
    </row>
    <row r="192" spans="1:13" x14ac:dyDescent="0.25">
      <c r="A192" s="23"/>
      <c r="B192" s="23" t="s">
        <v>54</v>
      </c>
      <c r="C192" s="60"/>
      <c r="D192" s="60"/>
      <c r="E192" s="60"/>
      <c r="F192" s="60"/>
      <c r="G192" s="60">
        <v>10</v>
      </c>
      <c r="H192" s="60">
        <v>10</v>
      </c>
      <c r="I192" s="60">
        <v>10</v>
      </c>
      <c r="J192" s="60">
        <v>7</v>
      </c>
      <c r="K192" s="60">
        <v>7</v>
      </c>
      <c r="L192" s="60">
        <v>3</v>
      </c>
      <c r="M192" s="23"/>
    </row>
    <row r="193" spans="1:13" x14ac:dyDescent="0.25">
      <c r="A193" s="23"/>
      <c r="B193" s="23" t="s">
        <v>55</v>
      </c>
      <c r="C193" s="60"/>
      <c r="D193" s="60"/>
      <c r="E193" s="60"/>
      <c r="F193" s="60"/>
      <c r="G193" s="60"/>
      <c r="H193" s="60">
        <v>10</v>
      </c>
      <c r="I193" s="60">
        <v>4</v>
      </c>
      <c r="J193" s="60">
        <v>4</v>
      </c>
      <c r="K193" s="60">
        <v>4</v>
      </c>
      <c r="L193" s="60">
        <v>2</v>
      </c>
      <c r="M193" s="23"/>
    </row>
    <row r="194" spans="1:13" x14ac:dyDescent="0.25">
      <c r="A194" s="23"/>
      <c r="B194" s="23" t="s">
        <v>79</v>
      </c>
      <c r="C194" s="60"/>
      <c r="D194" s="60"/>
      <c r="E194" s="60"/>
      <c r="F194" s="60"/>
      <c r="G194" s="60"/>
      <c r="H194" s="60"/>
      <c r="I194" s="60">
        <v>0</v>
      </c>
      <c r="J194" s="60">
        <v>0</v>
      </c>
      <c r="K194" s="60">
        <v>0</v>
      </c>
      <c r="L194" s="60">
        <v>0</v>
      </c>
      <c r="M194" s="23"/>
    </row>
    <row r="195" spans="1:13" x14ac:dyDescent="0.25">
      <c r="A195" s="23"/>
      <c r="B195" s="23" t="s">
        <v>84</v>
      </c>
      <c r="C195" s="60"/>
      <c r="D195" s="60"/>
      <c r="E195" s="60"/>
      <c r="F195" s="60"/>
      <c r="G195" s="60"/>
      <c r="H195" s="60"/>
      <c r="I195" s="60"/>
      <c r="J195" s="60">
        <v>1</v>
      </c>
      <c r="K195" s="60">
        <v>1</v>
      </c>
      <c r="L195" s="60">
        <v>0</v>
      </c>
      <c r="M195" s="23"/>
    </row>
    <row r="196" spans="1:13" x14ac:dyDescent="0.25">
      <c r="A196" s="23"/>
      <c r="B196" s="23" t="s">
        <v>56</v>
      </c>
      <c r="C196" s="60"/>
      <c r="D196" s="60"/>
      <c r="E196" s="60"/>
      <c r="F196" s="60"/>
      <c r="G196" s="60"/>
      <c r="H196" s="60"/>
      <c r="I196" s="60"/>
      <c r="J196" s="60"/>
      <c r="K196" s="60">
        <v>8</v>
      </c>
      <c r="L196" s="60">
        <v>8</v>
      </c>
      <c r="M196" s="23"/>
    </row>
    <row r="197" spans="1:13" x14ac:dyDescent="0.25">
      <c r="A197" s="23"/>
      <c r="B197" s="23" t="s">
        <v>57</v>
      </c>
      <c r="C197" s="60"/>
      <c r="D197" s="60"/>
      <c r="E197" s="60"/>
      <c r="F197" s="60"/>
      <c r="G197" s="60"/>
      <c r="H197" s="60"/>
      <c r="I197" s="60"/>
      <c r="J197" s="60"/>
      <c r="K197" s="60"/>
      <c r="L197" s="60">
        <v>6</v>
      </c>
      <c r="M197" s="23"/>
    </row>
    <row r="198" spans="1:13" x14ac:dyDescent="0.25">
      <c r="A198" s="4" t="s">
        <v>90</v>
      </c>
      <c r="B198" s="23"/>
      <c r="C198" s="60">
        <v>3</v>
      </c>
      <c r="D198" s="60">
        <v>21</v>
      </c>
      <c r="E198" s="60">
        <v>50</v>
      </c>
      <c r="F198" s="60">
        <v>61</v>
      </c>
      <c r="G198" s="60">
        <v>68</v>
      </c>
      <c r="H198" s="60">
        <v>73</v>
      </c>
      <c r="I198" s="60">
        <v>56</v>
      </c>
      <c r="J198" s="60">
        <v>44</v>
      </c>
      <c r="K198" s="60">
        <v>51</v>
      </c>
      <c r="L198" s="60">
        <v>39</v>
      </c>
      <c r="M198" s="23"/>
    </row>
    <row r="199" spans="1:13" x14ac:dyDescent="0.25">
      <c r="A199" s="4" t="s">
        <v>135</v>
      </c>
      <c r="B199" s="23"/>
      <c r="C199" s="60"/>
      <c r="D199" s="60">
        <v>3</v>
      </c>
      <c r="E199" s="60">
        <v>21</v>
      </c>
      <c r="F199" s="60">
        <v>50</v>
      </c>
      <c r="G199" s="60">
        <v>58</v>
      </c>
      <c r="H199" s="60">
        <v>63</v>
      </c>
      <c r="I199" s="60">
        <v>56</v>
      </c>
      <c r="J199" s="60">
        <v>43</v>
      </c>
      <c r="K199" s="60">
        <v>43</v>
      </c>
      <c r="L199" s="60">
        <v>33</v>
      </c>
      <c r="M199" s="23"/>
    </row>
    <row r="200" spans="1:13" x14ac:dyDescent="0.25">
      <c r="A200" s="23"/>
      <c r="B200" s="23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23"/>
    </row>
    <row r="201" spans="1:13" x14ac:dyDescent="0.25">
      <c r="A201" s="23"/>
      <c r="B201" s="23"/>
      <c r="C201" s="60"/>
      <c r="D201" s="60"/>
      <c r="E201" s="60"/>
      <c r="F201" s="60"/>
      <c r="G201" s="60"/>
      <c r="H201" s="60"/>
      <c r="I201" s="60"/>
      <c r="J201" s="60"/>
      <c r="K201" s="60"/>
      <c r="L201" s="24" t="s">
        <v>136</v>
      </c>
      <c r="M201" s="24"/>
    </row>
    <row r="202" spans="1:13" x14ac:dyDescent="0.25">
      <c r="A202" s="23" t="s">
        <v>149</v>
      </c>
      <c r="B202" s="23" t="s">
        <v>83</v>
      </c>
      <c r="C202" s="60">
        <v>3</v>
      </c>
      <c r="D202" s="60">
        <v>3</v>
      </c>
      <c r="E202" s="60">
        <v>3</v>
      </c>
      <c r="F202" s="60">
        <v>3</v>
      </c>
      <c r="G202" s="60">
        <v>3</v>
      </c>
      <c r="H202" s="60">
        <v>3</v>
      </c>
      <c r="I202" s="60">
        <v>3</v>
      </c>
      <c r="J202" s="60">
        <v>0</v>
      </c>
      <c r="K202" s="60">
        <v>0</v>
      </c>
      <c r="L202" s="60">
        <v>0</v>
      </c>
      <c r="M202" s="23"/>
    </row>
    <row r="203" spans="1:13" x14ac:dyDescent="0.25">
      <c r="A203" s="23"/>
      <c r="B203" s="23" t="s">
        <v>52</v>
      </c>
      <c r="C203" s="60"/>
      <c r="D203" s="60">
        <v>4</v>
      </c>
      <c r="E203" s="60">
        <v>4</v>
      </c>
      <c r="F203" s="60">
        <v>4</v>
      </c>
      <c r="G203" s="60">
        <v>4</v>
      </c>
      <c r="H203" s="60">
        <v>4</v>
      </c>
      <c r="I203" s="60">
        <v>4</v>
      </c>
      <c r="J203" s="60">
        <v>4</v>
      </c>
      <c r="K203" s="60">
        <v>2</v>
      </c>
      <c r="L203" s="60">
        <v>2</v>
      </c>
      <c r="M203" s="23"/>
    </row>
    <row r="204" spans="1:13" x14ac:dyDescent="0.25">
      <c r="A204" s="23"/>
      <c r="B204" s="23" t="s">
        <v>77</v>
      </c>
      <c r="C204" s="60"/>
      <c r="D204" s="60"/>
      <c r="E204" s="60">
        <v>15</v>
      </c>
      <c r="F204" s="60">
        <v>15</v>
      </c>
      <c r="G204" s="60">
        <v>15</v>
      </c>
      <c r="H204" s="60">
        <v>15</v>
      </c>
      <c r="I204" s="60">
        <v>9</v>
      </c>
      <c r="J204" s="60">
        <v>8</v>
      </c>
      <c r="K204" s="60">
        <v>8</v>
      </c>
      <c r="L204" s="60">
        <v>4</v>
      </c>
      <c r="M204" s="23"/>
    </row>
    <row r="205" spans="1:13" x14ac:dyDescent="0.25">
      <c r="A205" s="23"/>
      <c r="B205" s="23" t="s">
        <v>53</v>
      </c>
      <c r="C205" s="60"/>
      <c r="D205" s="60"/>
      <c r="E205" s="60"/>
      <c r="F205" s="60">
        <v>9</v>
      </c>
      <c r="G205" s="60">
        <v>9</v>
      </c>
      <c r="H205" s="60">
        <v>9</v>
      </c>
      <c r="I205" s="60">
        <v>8</v>
      </c>
      <c r="J205" s="60">
        <v>7</v>
      </c>
      <c r="K205" s="60">
        <v>5</v>
      </c>
      <c r="L205" s="60">
        <v>3</v>
      </c>
      <c r="M205" s="23"/>
    </row>
    <row r="206" spans="1:13" x14ac:dyDescent="0.25">
      <c r="A206" s="23"/>
      <c r="B206" s="23" t="s">
        <v>54</v>
      </c>
      <c r="C206" s="60"/>
      <c r="D206" s="60"/>
      <c r="E206" s="60"/>
      <c r="F206" s="60"/>
      <c r="G206" s="60">
        <v>9</v>
      </c>
      <c r="H206" s="60">
        <v>9</v>
      </c>
      <c r="I206" s="60">
        <v>6</v>
      </c>
      <c r="J206" s="60">
        <v>5</v>
      </c>
      <c r="K206" s="60">
        <v>5</v>
      </c>
      <c r="L206" s="60">
        <v>3</v>
      </c>
      <c r="M206" s="23"/>
    </row>
    <row r="207" spans="1:13" x14ac:dyDescent="0.25">
      <c r="A207" s="23"/>
      <c r="B207" s="23" t="s">
        <v>55</v>
      </c>
      <c r="C207" s="60"/>
      <c r="D207" s="60"/>
      <c r="E207" s="60"/>
      <c r="F207" s="60"/>
      <c r="G207" s="60"/>
      <c r="H207" s="60">
        <v>11</v>
      </c>
      <c r="I207" s="60">
        <v>6</v>
      </c>
      <c r="J207" s="60">
        <v>5</v>
      </c>
      <c r="K207" s="60">
        <v>5</v>
      </c>
      <c r="L207" s="60">
        <v>4</v>
      </c>
      <c r="M207" s="23"/>
    </row>
    <row r="208" spans="1:13" x14ac:dyDescent="0.25">
      <c r="A208" s="23"/>
      <c r="B208" s="23" t="s">
        <v>79</v>
      </c>
      <c r="C208" s="60"/>
      <c r="D208" s="60"/>
      <c r="E208" s="60"/>
      <c r="F208" s="60"/>
      <c r="G208" s="60"/>
      <c r="H208" s="60"/>
      <c r="I208" s="60">
        <v>5</v>
      </c>
      <c r="J208" s="60">
        <v>3</v>
      </c>
      <c r="K208" s="60">
        <v>3</v>
      </c>
      <c r="L208" s="60">
        <v>2</v>
      </c>
      <c r="M208" s="23"/>
    </row>
    <row r="209" spans="1:13" x14ac:dyDescent="0.25">
      <c r="A209" s="23"/>
      <c r="B209" s="23" t="s">
        <v>84</v>
      </c>
      <c r="C209" s="60"/>
      <c r="D209" s="60"/>
      <c r="E209" s="60"/>
      <c r="F209" s="60"/>
      <c r="G209" s="60"/>
      <c r="H209" s="60"/>
      <c r="I209" s="60"/>
      <c r="J209" s="60">
        <v>7</v>
      </c>
      <c r="K209" s="60">
        <v>7</v>
      </c>
      <c r="L209" s="60">
        <v>6</v>
      </c>
      <c r="M209" s="23"/>
    </row>
    <row r="210" spans="1:13" x14ac:dyDescent="0.25">
      <c r="A210" s="23"/>
      <c r="B210" s="23" t="s">
        <v>56</v>
      </c>
      <c r="C210" s="60"/>
      <c r="D210" s="60"/>
      <c r="E210" s="60"/>
      <c r="F210" s="60"/>
      <c r="G210" s="60"/>
      <c r="H210" s="60"/>
      <c r="I210" s="60"/>
      <c r="J210" s="60"/>
      <c r="K210" s="60">
        <v>5</v>
      </c>
      <c r="L210" s="60">
        <v>5</v>
      </c>
      <c r="M210" s="23"/>
    </row>
    <row r="211" spans="1:13" x14ac:dyDescent="0.25">
      <c r="A211" s="23"/>
      <c r="B211" s="23" t="s">
        <v>57</v>
      </c>
      <c r="C211" s="60"/>
      <c r="D211" s="60"/>
      <c r="E211" s="60"/>
      <c r="F211" s="60"/>
      <c r="G211" s="60"/>
      <c r="H211" s="60"/>
      <c r="I211" s="60"/>
      <c r="J211" s="60"/>
      <c r="K211" s="60"/>
      <c r="L211" s="60">
        <v>3</v>
      </c>
      <c r="M211" s="23"/>
    </row>
    <row r="212" spans="1:13" x14ac:dyDescent="0.25">
      <c r="A212" s="4" t="s">
        <v>90</v>
      </c>
      <c r="B212" s="23"/>
      <c r="C212" s="60">
        <v>3</v>
      </c>
      <c r="D212" s="60">
        <v>7</v>
      </c>
      <c r="E212" s="60">
        <v>22</v>
      </c>
      <c r="F212" s="60">
        <v>29</v>
      </c>
      <c r="G212" s="60">
        <v>38</v>
      </c>
      <c r="H212" s="60">
        <v>47</v>
      </c>
      <c r="I212" s="60">
        <v>31</v>
      </c>
      <c r="J212" s="60">
        <v>31</v>
      </c>
      <c r="K212" s="60">
        <v>32</v>
      </c>
      <c r="L212" s="60">
        <v>22</v>
      </c>
      <c r="M212" s="23"/>
    </row>
    <row r="213" spans="1:13" x14ac:dyDescent="0.25">
      <c r="A213" s="4" t="s">
        <v>135</v>
      </c>
      <c r="B213" s="23"/>
      <c r="C213" s="60"/>
      <c r="D213" s="60">
        <v>3</v>
      </c>
      <c r="E213" s="60">
        <v>7</v>
      </c>
      <c r="F213" s="60">
        <v>22</v>
      </c>
      <c r="G213" s="60">
        <v>29</v>
      </c>
      <c r="H213" s="60">
        <v>36</v>
      </c>
      <c r="I213" s="60">
        <v>22</v>
      </c>
      <c r="J213" s="60">
        <v>15</v>
      </c>
      <c r="K213" s="60">
        <v>16</v>
      </c>
      <c r="L213" s="60">
        <v>19</v>
      </c>
      <c r="M213" s="23"/>
    </row>
    <row r="214" spans="1:13" x14ac:dyDescent="0.25">
      <c r="J214" s="35"/>
    </row>
    <row r="215" spans="1:13" x14ac:dyDescent="0.25">
      <c r="L215" s="5"/>
    </row>
    <row r="216" spans="1:13" x14ac:dyDescent="0.25">
      <c r="L216" s="43"/>
    </row>
    <row r="217" spans="1:13" x14ac:dyDescent="0.25">
      <c r="L217" s="5"/>
    </row>
    <row r="218" spans="1:13" x14ac:dyDescent="0.25">
      <c r="L218" s="5"/>
    </row>
    <row r="219" spans="1:13" x14ac:dyDescent="0.25">
      <c r="L219" s="5"/>
    </row>
    <row r="220" spans="1:13" x14ac:dyDescent="0.25">
      <c r="L220" s="5"/>
    </row>
    <row r="221" spans="1:13" x14ac:dyDescent="0.25">
      <c r="L221" s="5"/>
    </row>
  </sheetData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28"/>
  <sheetViews>
    <sheetView workbookViewId="0">
      <selection activeCell="D1" sqref="D1"/>
    </sheetView>
  </sheetViews>
  <sheetFormatPr baseColWidth="10" defaultRowHeight="15" x14ac:dyDescent="0.25"/>
  <sheetData>
    <row r="2" spans="3:16" x14ac:dyDescent="0.25">
      <c r="C2" t="s">
        <v>150</v>
      </c>
      <c r="F2">
        <v>30</v>
      </c>
      <c r="G2">
        <v>40</v>
      </c>
      <c r="H2">
        <v>21</v>
      </c>
      <c r="I2">
        <v>30</v>
      </c>
      <c r="J2">
        <v>29</v>
      </c>
      <c r="K2">
        <v>34</v>
      </c>
      <c r="L2">
        <v>33</v>
      </c>
      <c r="M2">
        <v>31</v>
      </c>
      <c r="N2">
        <v>26</v>
      </c>
      <c r="O2">
        <v>28</v>
      </c>
    </row>
    <row r="3" spans="3:16" x14ac:dyDescent="0.25">
      <c r="D3" t="s">
        <v>139</v>
      </c>
      <c r="E3" t="s">
        <v>0</v>
      </c>
      <c r="F3" s="93" t="s">
        <v>1</v>
      </c>
      <c r="G3" t="s">
        <v>2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s="3">
        <v>42054</v>
      </c>
      <c r="N3" s="3">
        <v>42080</v>
      </c>
      <c r="O3" s="3">
        <v>42108</v>
      </c>
    </row>
    <row r="4" spans="3:16" x14ac:dyDescent="0.25">
      <c r="C4" t="s">
        <v>142</v>
      </c>
      <c r="D4" s="25" t="s">
        <v>101</v>
      </c>
      <c r="E4" s="92">
        <v>4</v>
      </c>
      <c r="F4" s="92">
        <v>4</v>
      </c>
      <c r="G4" s="92">
        <v>4</v>
      </c>
      <c r="H4" s="92">
        <v>4</v>
      </c>
      <c r="I4" s="92">
        <v>4</v>
      </c>
      <c r="J4" s="92">
        <v>4</v>
      </c>
      <c r="K4" s="96">
        <v>4</v>
      </c>
      <c r="L4" s="96">
        <v>1</v>
      </c>
      <c r="M4" s="96">
        <v>1</v>
      </c>
      <c r="N4" s="96">
        <v>1</v>
      </c>
      <c r="O4" s="96">
        <v>0</v>
      </c>
      <c r="P4" s="77" t="s">
        <v>86</v>
      </c>
    </row>
    <row r="5" spans="3:16" x14ac:dyDescent="0.25">
      <c r="D5" s="25" t="s">
        <v>102</v>
      </c>
      <c r="E5" s="92"/>
      <c r="F5" s="92">
        <v>3</v>
      </c>
      <c r="G5" s="92">
        <v>3</v>
      </c>
      <c r="H5" s="92">
        <v>3</v>
      </c>
      <c r="I5" s="92">
        <v>3</v>
      </c>
      <c r="J5" s="92">
        <v>3</v>
      </c>
      <c r="K5" s="96">
        <v>2</v>
      </c>
      <c r="L5" s="96">
        <v>2</v>
      </c>
      <c r="M5" s="96">
        <v>1</v>
      </c>
      <c r="N5" s="96">
        <v>1</v>
      </c>
      <c r="O5" s="96">
        <v>1</v>
      </c>
      <c r="P5" s="77">
        <v>186</v>
      </c>
    </row>
    <row r="6" spans="3:16" x14ac:dyDescent="0.25">
      <c r="D6" s="25" t="s">
        <v>137</v>
      </c>
      <c r="E6" s="92"/>
      <c r="F6" s="92"/>
      <c r="G6" s="92">
        <v>22</v>
      </c>
      <c r="H6" s="92">
        <v>22</v>
      </c>
      <c r="I6" s="92">
        <v>22</v>
      </c>
      <c r="J6" s="92">
        <v>15</v>
      </c>
      <c r="K6" s="96">
        <v>8</v>
      </c>
      <c r="L6" s="96">
        <v>7</v>
      </c>
      <c r="M6" s="96">
        <v>7</v>
      </c>
      <c r="N6" s="96">
        <v>7</v>
      </c>
      <c r="O6" s="96">
        <v>7</v>
      </c>
      <c r="P6" s="77">
        <v>100</v>
      </c>
    </row>
    <row r="7" spans="3:16" x14ac:dyDescent="0.25">
      <c r="D7" s="25" t="s">
        <v>98</v>
      </c>
      <c r="E7" s="92"/>
      <c r="F7" s="92"/>
      <c r="G7" s="92"/>
      <c r="H7" s="92">
        <v>4</v>
      </c>
      <c r="I7" s="92">
        <v>4</v>
      </c>
      <c r="J7" s="92">
        <v>4</v>
      </c>
      <c r="K7" s="96">
        <v>1</v>
      </c>
      <c r="L7" s="96">
        <v>1</v>
      </c>
      <c r="M7" s="96">
        <v>1</v>
      </c>
      <c r="N7" s="96">
        <v>0</v>
      </c>
      <c r="O7" s="96">
        <v>0</v>
      </c>
      <c r="P7" s="77">
        <v>84</v>
      </c>
    </row>
    <row r="8" spans="3:16" x14ac:dyDescent="0.25">
      <c r="D8" s="25" t="s">
        <v>99</v>
      </c>
      <c r="E8" s="92"/>
      <c r="F8" s="92"/>
      <c r="G8" s="92"/>
      <c r="H8" s="92"/>
      <c r="I8" s="92">
        <v>8</v>
      </c>
      <c r="J8" s="92">
        <v>8</v>
      </c>
      <c r="K8" s="96">
        <v>2</v>
      </c>
      <c r="L8" s="96">
        <v>1</v>
      </c>
      <c r="M8" s="96">
        <v>1</v>
      </c>
      <c r="N8" s="96">
        <v>1</v>
      </c>
      <c r="O8" s="96">
        <v>0</v>
      </c>
      <c r="P8" s="77">
        <v>49</v>
      </c>
    </row>
    <row r="9" spans="3:16" x14ac:dyDescent="0.25">
      <c r="D9" s="25" t="s">
        <v>138</v>
      </c>
      <c r="E9" s="92"/>
      <c r="F9" s="92"/>
      <c r="G9" s="92"/>
      <c r="H9" s="92"/>
      <c r="I9" s="92"/>
      <c r="J9" s="92">
        <v>4</v>
      </c>
      <c r="K9" s="96">
        <v>2</v>
      </c>
      <c r="L9" s="96">
        <v>2</v>
      </c>
      <c r="M9" s="96">
        <v>2</v>
      </c>
      <c r="N9" s="96">
        <v>2</v>
      </c>
      <c r="O9" s="96">
        <v>1</v>
      </c>
      <c r="P9" s="77">
        <v>73</v>
      </c>
    </row>
    <row r="10" spans="3:16" x14ac:dyDescent="0.25">
      <c r="D10" s="25" t="s">
        <v>100</v>
      </c>
      <c r="E10" s="92"/>
      <c r="F10" s="92"/>
      <c r="G10" s="92"/>
      <c r="H10" s="92"/>
      <c r="I10" s="92"/>
      <c r="J10" s="92"/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8" t="s">
        <v>63</v>
      </c>
    </row>
    <row r="11" spans="3:16" x14ac:dyDescent="0.25">
      <c r="F11">
        <v>30</v>
      </c>
      <c r="G11">
        <v>40</v>
      </c>
      <c r="H11">
        <v>21</v>
      </c>
      <c r="I11">
        <v>30</v>
      </c>
      <c r="J11">
        <v>29</v>
      </c>
      <c r="K11">
        <v>34</v>
      </c>
      <c r="L11">
        <v>33</v>
      </c>
      <c r="M11">
        <v>31</v>
      </c>
      <c r="N11">
        <v>26</v>
      </c>
      <c r="O11">
        <v>28</v>
      </c>
    </row>
    <row r="12" spans="3:16" x14ac:dyDescent="0.25">
      <c r="E12" t="s">
        <v>0</v>
      </c>
      <c r="F12" s="93" t="s">
        <v>1</v>
      </c>
      <c r="G12" t="s">
        <v>2</v>
      </c>
      <c r="H12" t="s">
        <v>4</v>
      </c>
      <c r="I12" t="s">
        <v>5</v>
      </c>
      <c r="J12" t="s">
        <v>6</v>
      </c>
      <c r="K12" t="s">
        <v>7</v>
      </c>
      <c r="L12" t="s">
        <v>8</v>
      </c>
      <c r="M12" s="3">
        <v>42054</v>
      </c>
      <c r="N12" s="3">
        <v>42080</v>
      </c>
      <c r="O12" s="3">
        <v>42108</v>
      </c>
    </row>
    <row r="13" spans="3:16" x14ac:dyDescent="0.25">
      <c r="C13" t="s">
        <v>143</v>
      </c>
      <c r="D13" s="25" t="s">
        <v>101</v>
      </c>
      <c r="E13" s="92">
        <v>5</v>
      </c>
      <c r="F13" s="92">
        <v>5</v>
      </c>
      <c r="G13" s="92">
        <v>5</v>
      </c>
      <c r="H13" s="92">
        <v>5</v>
      </c>
      <c r="I13" s="92">
        <v>5</v>
      </c>
      <c r="J13" s="92">
        <v>5</v>
      </c>
      <c r="K13" s="92">
        <v>5</v>
      </c>
      <c r="L13" s="92">
        <v>2</v>
      </c>
      <c r="M13" s="92">
        <v>1</v>
      </c>
      <c r="N13" s="92">
        <v>1</v>
      </c>
      <c r="O13" s="92">
        <v>0</v>
      </c>
      <c r="P13" s="40">
        <v>240</v>
      </c>
    </row>
    <row r="14" spans="3:16" x14ac:dyDescent="0.25">
      <c r="D14" s="25" t="s">
        <v>102</v>
      </c>
      <c r="E14" s="92"/>
      <c r="F14" s="92">
        <v>11</v>
      </c>
      <c r="G14" s="92">
        <v>11</v>
      </c>
      <c r="H14" s="92">
        <v>11</v>
      </c>
      <c r="I14" s="92">
        <v>11</v>
      </c>
      <c r="J14" s="92">
        <v>11</v>
      </c>
      <c r="K14" s="92">
        <v>7</v>
      </c>
      <c r="L14" s="92">
        <v>6</v>
      </c>
      <c r="M14" s="92">
        <v>6</v>
      </c>
      <c r="N14" s="92">
        <v>6</v>
      </c>
      <c r="O14" s="92">
        <v>6</v>
      </c>
      <c r="P14" s="40">
        <v>160</v>
      </c>
    </row>
    <row r="15" spans="3:16" x14ac:dyDescent="0.25">
      <c r="D15" s="25" t="s">
        <v>137</v>
      </c>
      <c r="E15" s="92"/>
      <c r="F15" s="92"/>
      <c r="G15" s="92">
        <v>24</v>
      </c>
      <c r="H15" s="92">
        <v>24</v>
      </c>
      <c r="I15" s="92">
        <v>24</v>
      </c>
      <c r="J15" s="92">
        <v>24</v>
      </c>
      <c r="K15" s="92">
        <v>13</v>
      </c>
      <c r="L15" s="92">
        <v>13</v>
      </c>
      <c r="M15" s="92">
        <v>12</v>
      </c>
      <c r="N15" s="92">
        <v>10</v>
      </c>
      <c r="O15" s="92">
        <v>9</v>
      </c>
      <c r="P15" s="40">
        <v>138</v>
      </c>
    </row>
    <row r="16" spans="3:16" x14ac:dyDescent="0.25">
      <c r="D16" s="25" t="s">
        <v>98</v>
      </c>
      <c r="E16" s="92"/>
      <c r="F16" s="92"/>
      <c r="G16" s="92"/>
      <c r="H16" s="92">
        <v>12</v>
      </c>
      <c r="I16" s="92">
        <v>12</v>
      </c>
      <c r="J16" s="92">
        <v>12</v>
      </c>
      <c r="K16" s="92">
        <v>7</v>
      </c>
      <c r="L16" s="92">
        <v>7</v>
      </c>
      <c r="M16" s="92">
        <v>7</v>
      </c>
      <c r="N16" s="92">
        <v>7</v>
      </c>
      <c r="O16" s="92">
        <v>7</v>
      </c>
      <c r="P16" s="40">
        <v>93</v>
      </c>
    </row>
    <row r="17" spans="3:16" x14ac:dyDescent="0.25">
      <c r="D17" s="25" t="s">
        <v>99</v>
      </c>
      <c r="E17" s="92"/>
      <c r="F17" s="92"/>
      <c r="G17" s="92"/>
      <c r="H17" s="92"/>
      <c r="I17" s="92">
        <v>6</v>
      </c>
      <c r="J17" s="92">
        <v>6</v>
      </c>
      <c r="K17" s="92">
        <v>4</v>
      </c>
      <c r="L17" s="92">
        <v>4</v>
      </c>
      <c r="M17" s="92">
        <v>4</v>
      </c>
      <c r="N17" s="92">
        <v>3</v>
      </c>
      <c r="O17" s="92">
        <v>3</v>
      </c>
      <c r="P17" s="40">
        <v>93</v>
      </c>
    </row>
    <row r="18" spans="3:16" x14ac:dyDescent="0.25">
      <c r="D18" s="25" t="s">
        <v>138</v>
      </c>
      <c r="E18" s="92"/>
      <c r="F18" s="92"/>
      <c r="G18" s="92"/>
      <c r="H18" s="92"/>
      <c r="I18" s="92"/>
      <c r="J18" s="92">
        <v>9</v>
      </c>
      <c r="K18" s="92">
        <v>7</v>
      </c>
      <c r="L18" s="92">
        <v>7</v>
      </c>
      <c r="M18" s="92">
        <v>7</v>
      </c>
      <c r="N18" s="92">
        <v>1</v>
      </c>
      <c r="O18" s="92">
        <v>0</v>
      </c>
      <c r="P18" s="40">
        <v>121</v>
      </c>
    </row>
    <row r="19" spans="3:16" x14ac:dyDescent="0.25">
      <c r="D19" s="25" t="s">
        <v>100</v>
      </c>
      <c r="E19" s="92"/>
      <c r="F19" s="92"/>
      <c r="G19" s="92"/>
      <c r="H19" s="92"/>
      <c r="I19" s="92"/>
      <c r="J19" s="92"/>
      <c r="K19" s="92">
        <v>8</v>
      </c>
      <c r="L19" s="92">
        <v>6</v>
      </c>
      <c r="M19" s="92">
        <v>6</v>
      </c>
      <c r="N19" s="92">
        <v>6</v>
      </c>
      <c r="O19" s="92">
        <v>6</v>
      </c>
      <c r="P19" s="40">
        <v>33</v>
      </c>
    </row>
    <row r="20" spans="3:16" x14ac:dyDescent="0.25">
      <c r="F20">
        <v>30</v>
      </c>
      <c r="G20">
        <v>40</v>
      </c>
      <c r="H20">
        <v>21</v>
      </c>
      <c r="I20">
        <v>30</v>
      </c>
      <c r="J20">
        <v>29</v>
      </c>
      <c r="K20">
        <v>34</v>
      </c>
      <c r="L20">
        <v>33</v>
      </c>
      <c r="M20">
        <v>31</v>
      </c>
      <c r="N20">
        <v>26</v>
      </c>
      <c r="O20">
        <v>28</v>
      </c>
    </row>
    <row r="21" spans="3:16" x14ac:dyDescent="0.25">
      <c r="E21" t="s">
        <v>0</v>
      </c>
      <c r="F21" s="93" t="s">
        <v>1</v>
      </c>
      <c r="G21" t="s">
        <v>2</v>
      </c>
      <c r="H21" t="s">
        <v>4</v>
      </c>
      <c r="I21" t="s">
        <v>5</v>
      </c>
      <c r="J21" t="s">
        <v>6</v>
      </c>
      <c r="K21" t="s">
        <v>7</v>
      </c>
      <c r="L21" t="s">
        <v>8</v>
      </c>
      <c r="M21" s="3">
        <v>42054</v>
      </c>
      <c r="N21" s="3">
        <v>42080</v>
      </c>
      <c r="O21" s="3">
        <v>42108</v>
      </c>
    </row>
    <row r="22" spans="3:16" x14ac:dyDescent="0.25">
      <c r="C22" t="s">
        <v>144</v>
      </c>
      <c r="D22" s="25" t="s">
        <v>101</v>
      </c>
      <c r="E22" s="92">
        <v>3</v>
      </c>
      <c r="F22" s="92">
        <v>3</v>
      </c>
      <c r="G22" s="92">
        <v>3</v>
      </c>
      <c r="H22" s="92">
        <v>3</v>
      </c>
      <c r="I22" s="92">
        <v>3</v>
      </c>
      <c r="J22" s="92">
        <v>3</v>
      </c>
      <c r="K22" s="92">
        <v>1</v>
      </c>
      <c r="L22" s="92">
        <v>0</v>
      </c>
      <c r="M22" s="92">
        <v>0</v>
      </c>
      <c r="N22" s="92">
        <v>0</v>
      </c>
      <c r="O22" s="92">
        <v>0</v>
      </c>
      <c r="P22" s="40">
        <v>195</v>
      </c>
    </row>
    <row r="23" spans="3:16" x14ac:dyDescent="0.25">
      <c r="D23" s="25" t="s">
        <v>102</v>
      </c>
      <c r="E23" s="92"/>
      <c r="F23" s="92">
        <v>6</v>
      </c>
      <c r="G23" s="92">
        <v>6</v>
      </c>
      <c r="H23" s="92">
        <v>6</v>
      </c>
      <c r="I23" s="92">
        <v>6</v>
      </c>
      <c r="J23" s="92">
        <v>6</v>
      </c>
      <c r="K23" s="92">
        <v>6</v>
      </c>
      <c r="L23" s="92">
        <v>3</v>
      </c>
      <c r="M23" s="92">
        <v>2</v>
      </c>
      <c r="N23" s="92">
        <v>2</v>
      </c>
      <c r="O23" s="92">
        <v>2</v>
      </c>
      <c r="P23" s="40">
        <v>195</v>
      </c>
    </row>
    <row r="24" spans="3:16" x14ac:dyDescent="0.25">
      <c r="D24" s="25" t="s">
        <v>137</v>
      </c>
      <c r="E24" s="92"/>
      <c r="F24" s="92"/>
      <c r="G24" s="92">
        <v>18</v>
      </c>
      <c r="H24" s="92">
        <v>18</v>
      </c>
      <c r="I24" s="92">
        <v>18</v>
      </c>
      <c r="J24" s="92">
        <v>13</v>
      </c>
      <c r="K24" s="92">
        <v>9</v>
      </c>
      <c r="L24" s="92">
        <v>8</v>
      </c>
      <c r="M24" s="92">
        <v>8</v>
      </c>
      <c r="N24" s="92">
        <v>7</v>
      </c>
      <c r="O24" s="92">
        <v>7</v>
      </c>
      <c r="P24" s="40">
        <v>110</v>
      </c>
    </row>
    <row r="25" spans="3:16" x14ac:dyDescent="0.25">
      <c r="D25" s="25" t="s">
        <v>98</v>
      </c>
      <c r="E25" s="92"/>
      <c r="F25" s="92"/>
      <c r="G25" s="92"/>
      <c r="H25" s="92">
        <v>9</v>
      </c>
      <c r="I25" s="92">
        <v>9</v>
      </c>
      <c r="J25" s="92">
        <v>7</v>
      </c>
      <c r="K25" s="92">
        <v>6</v>
      </c>
      <c r="L25" s="92">
        <v>2</v>
      </c>
      <c r="M25" s="92">
        <v>2</v>
      </c>
      <c r="N25" s="92">
        <v>2</v>
      </c>
      <c r="O25" s="92">
        <v>2</v>
      </c>
      <c r="P25" s="40">
        <v>102</v>
      </c>
    </row>
    <row r="26" spans="3:16" x14ac:dyDescent="0.25">
      <c r="D26" s="25" t="s">
        <v>99</v>
      </c>
      <c r="E26" s="92"/>
      <c r="F26" s="92"/>
      <c r="G26" s="92"/>
      <c r="H26" s="92"/>
      <c r="I26" s="92">
        <v>6</v>
      </c>
      <c r="J26" s="92">
        <v>6</v>
      </c>
      <c r="K26" s="92">
        <v>4</v>
      </c>
      <c r="L26" s="92">
        <v>2</v>
      </c>
      <c r="M26" s="92">
        <v>2</v>
      </c>
      <c r="N26" s="92">
        <v>2</v>
      </c>
      <c r="O26" s="92">
        <v>2</v>
      </c>
      <c r="P26" s="40">
        <v>80</v>
      </c>
    </row>
    <row r="27" spans="3:16" x14ac:dyDescent="0.25">
      <c r="D27" s="25" t="s">
        <v>138</v>
      </c>
      <c r="E27" s="92"/>
      <c r="F27" s="92"/>
      <c r="G27" s="92"/>
      <c r="H27" s="92"/>
      <c r="I27" s="92"/>
      <c r="J27" s="92">
        <v>8</v>
      </c>
      <c r="K27" s="92">
        <v>3</v>
      </c>
      <c r="L27" s="92">
        <v>3</v>
      </c>
      <c r="M27" s="92">
        <v>3</v>
      </c>
      <c r="N27" s="92">
        <v>3</v>
      </c>
      <c r="O27" s="92">
        <v>1</v>
      </c>
      <c r="P27" s="40">
        <v>68</v>
      </c>
    </row>
    <row r="28" spans="3:16" x14ac:dyDescent="0.25">
      <c r="D28" s="25" t="s">
        <v>100</v>
      </c>
      <c r="E28" s="92"/>
      <c r="F28" s="92"/>
      <c r="G28" s="92"/>
      <c r="H28" s="92"/>
      <c r="I28" s="92"/>
      <c r="J28" s="92"/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73" t="s">
        <v>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"/>
  <sheetViews>
    <sheetView workbookViewId="0">
      <selection activeCell="C135" sqref="C135"/>
    </sheetView>
  </sheetViews>
  <sheetFormatPr baseColWidth="10" defaultRowHeight="15" x14ac:dyDescent="0.25"/>
  <sheetData>
    <row r="1" spans="1:31" x14ac:dyDescent="0.25">
      <c r="D1" s="109" t="s">
        <v>41</v>
      </c>
      <c r="E1" s="109"/>
      <c r="F1" s="109"/>
      <c r="G1" s="109"/>
      <c r="H1" s="109"/>
      <c r="I1" s="109"/>
      <c r="J1" s="1" t="s">
        <v>39</v>
      </c>
      <c r="K1" s="1" t="s">
        <v>40</v>
      </c>
      <c r="L1" s="1" t="s">
        <v>42</v>
      </c>
      <c r="M1" s="1" t="s">
        <v>43</v>
      </c>
      <c r="P1" s="31"/>
    </row>
    <row r="2" spans="1:31" x14ac:dyDescent="0.25">
      <c r="A2" s="4" t="s">
        <v>151</v>
      </c>
      <c r="B2" t="s">
        <v>9</v>
      </c>
      <c r="C2" t="s">
        <v>10</v>
      </c>
      <c r="D2" t="s">
        <v>1</v>
      </c>
      <c r="E2" t="s">
        <v>2</v>
      </c>
      <c r="F2" t="s">
        <v>3</v>
      </c>
      <c r="G2" t="s">
        <v>5</v>
      </c>
      <c r="H2" t="s">
        <v>6</v>
      </c>
      <c r="I2" t="s">
        <v>7</v>
      </c>
      <c r="J2" t="s">
        <v>8</v>
      </c>
      <c r="K2" s="3">
        <v>42054</v>
      </c>
      <c r="L2" s="3">
        <v>42080</v>
      </c>
      <c r="M2" s="3">
        <v>42108</v>
      </c>
      <c r="V2" s="3"/>
      <c r="W2" s="3"/>
      <c r="X2" s="3"/>
    </row>
    <row r="3" spans="1:31" x14ac:dyDescent="0.25">
      <c r="B3" t="s">
        <v>11</v>
      </c>
      <c r="C3">
        <v>1</v>
      </c>
      <c r="D3" s="5">
        <f>((('Gross tiller data FC'!D4/'Gross tiller data FC'!C14)*100)/30)</f>
        <v>8.3333333333333339</v>
      </c>
      <c r="E3" s="5">
        <f>((('Gross tiller data FC'!E5/'Gross tiller data FC'!D14)*100)/40)</f>
        <v>8.3928571428571423</v>
      </c>
      <c r="F3" s="5">
        <f>((('Gross tiller data FC'!F6/'Gross tiller data FC'!E14)*100)/21)</f>
        <v>2.1857923497267757</v>
      </c>
      <c r="G3" s="5">
        <f>((('Gross tiller data FC'!G7/'Gross tiller data FC'!F14)*100)/30)</f>
        <v>0.93632958801498134</v>
      </c>
      <c r="H3" s="5">
        <f>((('Gross tiller data FC'!H8/'Gross tiller data FC'!G14)*100)/29)</f>
        <v>0.8166969147005444</v>
      </c>
      <c r="I3" s="5">
        <f>((('Gross tiller data FC'!I9/'Gross tiller data FC'!H14)*100)/34)</f>
        <v>0.26028110359187923</v>
      </c>
      <c r="J3" s="5">
        <f>((('Gross tiller data FC'!J10/'Gross tiller data FC'!I14)*100)/33)</f>
        <v>0.18552875695732837</v>
      </c>
      <c r="K3" s="5">
        <f>((('Gross tiller data FC'!K11/'Gross tiller data FC'!J14)*100)/31)</f>
        <v>0.15812776723592664</v>
      </c>
      <c r="L3" s="44">
        <f>((('Gross tiller data FC'!L12/'Gross tiller data FC'!K14)*100)/26)</f>
        <v>0</v>
      </c>
      <c r="M3" s="5">
        <f>((('Gross tiller data FC'!M147/'Gross tiller data FC'!L148)*100)/28)</f>
        <v>1.9704433497536944</v>
      </c>
      <c r="O3" s="62"/>
      <c r="P3" s="62"/>
      <c r="Q3" s="62"/>
      <c r="R3" s="62"/>
      <c r="S3" s="62"/>
      <c r="T3" s="62"/>
      <c r="U3" s="62"/>
      <c r="V3" s="62"/>
      <c r="W3" s="62"/>
      <c r="X3" s="62"/>
      <c r="Z3" s="62"/>
      <c r="AA3" s="62"/>
      <c r="AB3" s="62"/>
      <c r="AC3" s="62"/>
      <c r="AD3" s="62"/>
      <c r="AE3" s="62"/>
    </row>
    <row r="4" spans="1:31" x14ac:dyDescent="0.25">
      <c r="B4" t="s">
        <v>11</v>
      </c>
      <c r="C4">
        <v>2</v>
      </c>
      <c r="D4" s="5">
        <f>((('Gross tiller data FC'!D19/'Gross tiller data FC'!C29)*100)/30)</f>
        <v>5.833333333333333</v>
      </c>
      <c r="E4" s="5">
        <f>((('Gross tiller data FC'!E20/'Gross tiller data FC'!D29)*100)/40)</f>
        <v>3.6363636363636367</v>
      </c>
      <c r="F4" s="5">
        <f>((('Gross tiller data FC'!F21/'Gross tiller data FC'!E29)*100)/21)</f>
        <v>1.4109347442680775</v>
      </c>
      <c r="G4" s="5">
        <f>((('Gross tiller data FC'!G22/'Gross tiller data FC'!F29)*100)/30)</f>
        <v>0.8571428571428571</v>
      </c>
      <c r="H4" s="5">
        <f>((('Gross tiller data FC'!H23/'Gross tiller data FC'!G29)*100)/29)</f>
        <v>0.54858934169278994</v>
      </c>
      <c r="I4" s="5">
        <f>((('Gross tiller data FC'!I24/'Gross tiller data FC'!H29)*100)/34)</f>
        <v>0</v>
      </c>
      <c r="J4" s="5">
        <f>((('Gross tiller data FC'!J25/'Gross tiller data FC'!I29)*100)/33)</f>
        <v>0.58922558922558932</v>
      </c>
      <c r="K4" s="5">
        <f>((('Gross tiller data FC'!K26/'Gross tiller data FC'!J29)*100)/31)</f>
        <v>9.2165898617511524E-2</v>
      </c>
      <c r="L4" s="44">
        <f>((('Gross tiller data FC'!L27/'Gross tiller data FC'!K29)*100)/26)</f>
        <v>0.67873303167420818</v>
      </c>
      <c r="M4" s="5">
        <f>((('Gross tiller data FC'!M161/'Gross tiller data FC'!L162)*100)/28)</f>
        <v>1.0617760617760619</v>
      </c>
      <c r="O4" s="62"/>
      <c r="P4" s="62"/>
      <c r="Q4" s="62"/>
      <c r="R4" s="62"/>
      <c r="S4" s="62"/>
      <c r="T4" s="62"/>
      <c r="U4" s="62"/>
      <c r="V4" s="62"/>
      <c r="W4" s="62"/>
      <c r="X4" s="62"/>
      <c r="Z4" s="62"/>
      <c r="AA4" s="62"/>
      <c r="AB4" s="62"/>
      <c r="AC4" s="62"/>
      <c r="AD4" s="62"/>
      <c r="AE4" s="62"/>
    </row>
    <row r="5" spans="1:31" x14ac:dyDescent="0.25">
      <c r="B5" t="s">
        <v>11</v>
      </c>
      <c r="C5">
        <v>3</v>
      </c>
      <c r="D5" s="5">
        <f>((('Gross tiller data FC'!D49/'Gross tiller data FC'!C59)*100)/30)</f>
        <v>2.5</v>
      </c>
      <c r="E5" s="5">
        <f>((('Gross tiller data FC'!E50/'Gross tiller data FC'!D59)*100)/40)</f>
        <v>11.071428571428573</v>
      </c>
      <c r="F5" s="5">
        <f>((('Gross tiller data FC'!F51/'Gross tiller data FC'!E59)*100)/21)</f>
        <v>2.0050125313283207</v>
      </c>
      <c r="G5" s="5">
        <f>((('Gross tiller data FC'!G52/'Gross tiller data FC'!F59)*100)/30)</f>
        <v>0.96153846153846145</v>
      </c>
      <c r="H5" s="5">
        <f>((('Gross tiller data FC'!H53/'Gross tiller data FC'!G59)*100)/29)</f>
        <v>0.26939655172413796</v>
      </c>
      <c r="I5" s="5">
        <f>((('Gross tiller data FC'!I54/'Gross tiller data FC'!H59)*100)/34)</f>
        <v>0.40106951871657748</v>
      </c>
      <c r="J5" s="5">
        <f>((('Gross tiller data FC'!J55/'Gross tiller data FC'!I59)*100)/33)</f>
        <v>0.22614201718679328</v>
      </c>
      <c r="K5" s="5">
        <f>((('Gross tiller data FC'!K56/'Gross tiller data FC'!J59)*100)/31)</f>
        <v>0</v>
      </c>
      <c r="L5" s="43">
        <f>((('Gross tiller data FC'!L146/'Gross tiller data FC'!K148)*100)/26)</f>
        <v>0.24038461538461539</v>
      </c>
      <c r="M5" s="5">
        <f>((('Gross tiller data FC'!M176/'Gross tiller data FC'!L177)*100)/28)</f>
        <v>0.40584415584415584</v>
      </c>
      <c r="O5" s="62"/>
      <c r="P5" s="62"/>
      <c r="Q5" s="62"/>
      <c r="R5" s="62"/>
      <c r="S5" s="62"/>
      <c r="T5" s="62"/>
      <c r="U5" s="62"/>
      <c r="V5" s="62"/>
      <c r="W5" s="62"/>
      <c r="X5" s="62"/>
      <c r="Z5" s="62"/>
      <c r="AA5" s="62"/>
      <c r="AB5" s="62"/>
      <c r="AC5" s="62"/>
      <c r="AD5" s="62"/>
      <c r="AE5" s="62"/>
    </row>
    <row r="6" spans="1:31" x14ac:dyDescent="0.25">
      <c r="B6" t="s">
        <v>11</v>
      </c>
      <c r="C6">
        <v>4</v>
      </c>
      <c r="D6" s="5">
        <f>((('Gross tiller data FC'!D94/'Gross tiller data FC'!C104)*100)/30)</f>
        <v>4.4444444444444438</v>
      </c>
      <c r="E6" s="5">
        <f>((('Gross tiller data FC'!E95/'Gross tiller data FC'!D104)*100)/40)</f>
        <v>7.8125</v>
      </c>
      <c r="F6" s="5">
        <f>((('Gross tiller data FC'!F96/'Gross tiller data FC'!E104)*100)/21)</f>
        <v>1.1544011544011543</v>
      </c>
      <c r="G6" s="5">
        <f>((('Gross tiller data FC'!G97/'Gross tiller data FC'!F104)*100)/30)</f>
        <v>1.2195121951219512</v>
      </c>
      <c r="H6" s="5">
        <f>((('Gross tiller data FC'!H98/'Gross tiller data FC'!G104)*100)/29)</f>
        <v>0.73891625615763545</v>
      </c>
      <c r="I6" s="5">
        <f>((('Gross tiller data FC'!I99/'Gross tiller data FC'!H104)*100)/34)</f>
        <v>9.8039215686274508E-2</v>
      </c>
      <c r="J6" s="5">
        <f>((('Gross tiller data FC'!J100/'Gross tiller data FC'!I104)*100)/33)</f>
        <v>1.1164274322169057</v>
      </c>
      <c r="K6" s="5">
        <f>((('Gross tiller data FC'!K71/'Gross tiller data FC'!J74)*100)/31)</f>
        <v>0.20161290322580644</v>
      </c>
      <c r="L6" s="44">
        <f>((('Gross tiller data FC'!L160/'Gross tiller data FC'!K162)*100)/26)</f>
        <v>0</v>
      </c>
      <c r="O6" s="62"/>
      <c r="P6" s="62"/>
      <c r="Q6" s="62"/>
      <c r="R6" s="62"/>
      <c r="S6" s="62"/>
      <c r="T6" s="62"/>
      <c r="U6" s="62"/>
      <c r="V6" s="62"/>
      <c r="W6" s="62"/>
      <c r="X6" s="62"/>
      <c r="Z6" s="62"/>
      <c r="AA6" s="62"/>
      <c r="AB6" s="62"/>
      <c r="AC6" s="62"/>
      <c r="AD6" s="62"/>
      <c r="AE6" s="62"/>
    </row>
    <row r="7" spans="1:31" x14ac:dyDescent="0.25">
      <c r="B7" t="s">
        <v>11</v>
      </c>
      <c r="C7">
        <v>5</v>
      </c>
      <c r="D7" s="5">
        <f>((('Gross tiller data FC'!D64/'Gross tiller data FC'!C74)*100)/30)</f>
        <v>6.666666666666667</v>
      </c>
      <c r="E7" s="5">
        <f>((('Gross tiller data FC'!E65/'Gross tiller data FC'!D74)*100)/40)</f>
        <v>4.6666666666666661</v>
      </c>
      <c r="F7" s="5">
        <f>((('Gross tiller data FC'!F66/'Gross tiller data FC'!E74)*100)/21)</f>
        <v>0.66445182724252494</v>
      </c>
      <c r="G7" s="5">
        <f>((('Gross tiller data FC'!G67/'Gross tiller data FC'!F74)*100)/30)</f>
        <v>0.3401360544217687</v>
      </c>
      <c r="H7" s="5">
        <f>((('Gross tiller data FC'!H68/'Gross tiller data FC'!G74)*100)/29)</f>
        <v>0.26525198938992045</v>
      </c>
      <c r="I7" s="5">
        <f>((('Gross tiller data FC'!I69/'Gross tiller data FC'!H74)*100)/34)</f>
        <v>0</v>
      </c>
      <c r="J7" s="5">
        <f>((('Gross tiller data FC'!J70/'Gross tiller data FC'!I74)*100)/33)</f>
        <v>0.79051383399209485</v>
      </c>
      <c r="K7" s="5">
        <f>((('Gross tiller data FC'!K145/'Gross tiller data FC'!J148)*100)/31)</f>
        <v>0</v>
      </c>
      <c r="L7" s="43">
        <f>((('Gross tiller data FC'!L42/'Gross tiller data FC'!K44)*100)/26)</f>
        <v>0.69033530571992108</v>
      </c>
      <c r="O7" s="62"/>
      <c r="P7" s="62"/>
      <c r="Q7" s="62"/>
      <c r="R7" s="62"/>
      <c r="S7" s="62"/>
      <c r="T7" s="62"/>
      <c r="U7" s="62"/>
      <c r="V7" s="62"/>
      <c r="W7" s="62"/>
      <c r="Z7" s="62"/>
      <c r="AA7" s="62"/>
      <c r="AB7" s="62"/>
      <c r="AC7" s="62"/>
      <c r="AD7" s="62"/>
      <c r="AE7" s="62"/>
    </row>
    <row r="8" spans="1:31" x14ac:dyDescent="0.25">
      <c r="B8" t="s">
        <v>11</v>
      </c>
      <c r="C8">
        <v>6</v>
      </c>
      <c r="D8" s="5">
        <f>((('Gross tiller data FC'!D138/'Gross tiller data FC'!C148)*100)/30)</f>
        <v>10</v>
      </c>
      <c r="E8" s="5">
        <f>((('Gross tiller data FC'!E139/'Gross tiller data FC'!D148)*100)/40)</f>
        <v>4.21875</v>
      </c>
      <c r="F8" s="5">
        <f>((('Gross tiller data FC'!F140/'Gross tiller data FC'!E148)*100)/21)</f>
        <v>0.55370985603543743</v>
      </c>
      <c r="G8" s="5">
        <f>((('Gross tiller data FC'!G141/'Gross tiller data FC'!F148)*100)/30)</f>
        <v>0.83333333333333337</v>
      </c>
      <c r="H8" s="5">
        <f>((('Gross tiller data FC'!H142/'Gross tiller data FC'!G148)*100)/29)</f>
        <v>0.1231527093596059</v>
      </c>
      <c r="I8" s="5">
        <f>((('Gross tiller data FC'!I143/'Gross tiller data FC'!H148)*100)/34)</f>
        <v>6.3938618925831192E-2</v>
      </c>
      <c r="J8" s="5">
        <f>((('Gross tiller data FC'!J144/'Gross tiller data FC'!I148)*100)/33)</f>
        <v>0.31080031080031079</v>
      </c>
      <c r="K8" s="5">
        <f>((('Gross tiller data FC'!K159/'Gross tiller data FC'!J162)*100)/31)</f>
        <v>0.3395585738539898</v>
      </c>
      <c r="L8" s="44">
        <f>((('Gross tiller data FC'!L175/'Gross tiller data FC'!K177)*100)/26)</f>
        <v>0</v>
      </c>
      <c r="O8" s="62"/>
      <c r="P8" s="62"/>
      <c r="Q8" s="62"/>
      <c r="R8" s="62"/>
      <c r="S8" s="62"/>
      <c r="T8" s="62"/>
      <c r="U8" s="62"/>
      <c r="V8" s="62"/>
      <c r="W8" s="62"/>
      <c r="Z8" s="62"/>
      <c r="AA8" s="62"/>
      <c r="AB8" s="62"/>
      <c r="AC8" s="62"/>
      <c r="AD8" s="62"/>
      <c r="AE8" s="62"/>
    </row>
    <row r="9" spans="1:31" x14ac:dyDescent="0.25">
      <c r="B9" t="s">
        <v>11</v>
      </c>
      <c r="C9">
        <v>7</v>
      </c>
      <c r="D9" s="5">
        <f>((('Gross tiller data FC'!D152/'Gross tiller data FC'!C162)*100)/30)</f>
        <v>5.833333333333333</v>
      </c>
      <c r="E9" s="5">
        <f>((('Gross tiller data FC'!E153/'Gross tiller data FC'!D162)*100)/40)</f>
        <v>7.7272727272727266</v>
      </c>
      <c r="F9" s="5">
        <f>((('Gross tiller data FC'!F154/'Gross tiller data FC'!E162)*100)/21)</f>
        <v>0.7407407407407407</v>
      </c>
      <c r="G9" s="5">
        <f>((('Gross tiller data FC'!G155/'Gross tiller data FC'!F162)*100)/30)</f>
        <v>0.38461538461538464</v>
      </c>
      <c r="H9" s="5">
        <f>((('Gross tiller data FC'!H156/'Gross tiller data FC'!G162)*100)/29)</f>
        <v>0.23781212841854932</v>
      </c>
      <c r="I9" s="5">
        <f>((('Gross tiller data FC'!I157/'Gross tiller data FC'!H162)*100)/34)</f>
        <v>0.21008403361344535</v>
      </c>
      <c r="J9" s="5">
        <f>((('Gross tiller data FC'!J158/'Gross tiller data FC'!I162)*100)/33)</f>
        <v>0.26350461133069825</v>
      </c>
      <c r="K9" s="5">
        <f>((('Gross tiller data FC'!K85/'Gross tiller data FC'!J88)*100)/31)</f>
        <v>0.31217481789802293</v>
      </c>
      <c r="O9" s="62"/>
      <c r="P9" s="62"/>
      <c r="Q9" s="62"/>
      <c r="R9" s="62"/>
      <c r="S9" s="62"/>
      <c r="T9" s="62"/>
      <c r="U9" s="62"/>
      <c r="V9" s="62"/>
      <c r="Z9" s="62"/>
      <c r="AA9" s="62"/>
      <c r="AB9" s="62"/>
      <c r="AC9" s="62"/>
      <c r="AD9" s="62"/>
      <c r="AE9" s="62"/>
    </row>
    <row r="10" spans="1:31" x14ac:dyDescent="0.25">
      <c r="B10" t="s">
        <v>11</v>
      </c>
      <c r="C10">
        <v>8</v>
      </c>
      <c r="D10" s="5">
        <f>((('Gross tiller data FC'!D183/'Gross tiller data FC'!C193)*100)/30)</f>
        <v>4.4444444444444438</v>
      </c>
      <c r="E10" s="5">
        <f>((('Gross tiller data FC'!E184/'Gross tiller data FC'!D193)*100)/40)</f>
        <v>5</v>
      </c>
      <c r="F10" s="5">
        <f>((('Gross tiller data FC'!F185/'Gross tiller data FC'!E193)*100)/21)</f>
        <v>0.68027210884353739</v>
      </c>
      <c r="G10" s="5">
        <f>((('Gross tiller data FC'!G186/'Gross tiller data FC'!F193)*100)/30)</f>
        <v>0.55555555555555547</v>
      </c>
      <c r="H10" s="5">
        <f>((('Gross tiller data FC'!H187/'Gross tiller data FC'!G193)*100)/29)</f>
        <v>0.25542784163473814</v>
      </c>
      <c r="I10" s="5">
        <f>((('Gross tiller data FC'!I188/'Gross tiller data FC'!H193)*100)/34)</f>
        <v>0</v>
      </c>
      <c r="J10" s="5">
        <f>((('Gross tiller data FC'!J115/'Gross tiller data FC'!I119)*100)/33)</f>
        <v>0</v>
      </c>
      <c r="K10" s="5">
        <f>((('Gross tiller data FC'!K41/'Gross tiller data FC'!J44)*100)/31)</f>
        <v>0.62724014336917566</v>
      </c>
      <c r="O10" s="62"/>
      <c r="P10" s="62"/>
      <c r="Q10" s="62"/>
      <c r="R10" s="62"/>
      <c r="S10" s="62"/>
      <c r="T10" s="62"/>
      <c r="U10" s="62"/>
      <c r="V10" s="62"/>
      <c r="Z10" s="62"/>
      <c r="AA10" s="62"/>
      <c r="AB10" s="62"/>
      <c r="AC10" s="62"/>
      <c r="AD10" s="62"/>
      <c r="AE10" s="62"/>
    </row>
    <row r="11" spans="1:31" x14ac:dyDescent="0.25">
      <c r="B11" t="s">
        <v>11</v>
      </c>
      <c r="C11">
        <v>9</v>
      </c>
      <c r="D11" s="5">
        <f>((('Gross tiller data FC'!D197/'Gross tiller data FC'!C207)*100)/40)</f>
        <v>3.333333333333333</v>
      </c>
      <c r="E11" s="5">
        <f>((('Gross tiller data FC'!E198/'Gross tiller data FC'!D207)*100)/40)</f>
        <v>6.7857142857142865</v>
      </c>
      <c r="F11" s="5">
        <f>((('Gross tiller data FC'!F199/'Gross tiller data FC'!E207)*100)/21)</f>
        <v>0.18315018315018317</v>
      </c>
      <c r="G11" s="5">
        <f>((('Gross tiller data FC'!G200/'Gross tiller data FC'!F207)*100)/30)</f>
        <v>0.86419753086419748</v>
      </c>
      <c r="H11" s="5">
        <f>((('Gross tiller data FC'!H201/'Gross tiller data FC'!G207)*100)/29)</f>
        <v>0.10141987829614604</v>
      </c>
      <c r="I11" s="5">
        <f>((('Gross tiller data FC'!I202/'Gross tiller data FC'!H207)*100)/34)</f>
        <v>0</v>
      </c>
      <c r="J11" s="5">
        <f>((('Gross tiller data FC'!J84/'Gross tiller data FC'!I88)*100)/33)</f>
        <v>0</v>
      </c>
      <c r="K11" s="5">
        <f>((('Gross tiller data FC'!K174/'Gross tiller data FC'!J177)*100)/31)</f>
        <v>0.28673835125448027</v>
      </c>
      <c r="O11" s="62"/>
      <c r="P11" s="62"/>
      <c r="Q11" s="62"/>
      <c r="R11" s="62"/>
      <c r="S11" s="62"/>
      <c r="T11" s="62"/>
      <c r="U11" s="62"/>
      <c r="V11" s="62"/>
      <c r="Z11" s="62"/>
      <c r="AA11" s="62"/>
      <c r="AB11" s="62"/>
      <c r="AC11" s="62"/>
      <c r="AD11" s="62"/>
      <c r="AE11" s="62"/>
    </row>
    <row r="12" spans="1:31" x14ac:dyDescent="0.25">
      <c r="B12" t="s">
        <v>11</v>
      </c>
      <c r="C12">
        <v>10</v>
      </c>
      <c r="D12" s="5">
        <f>((('Gross tiller data FC'!D109/'Gross tiller data FC'!C119)*100)/30)</f>
        <v>5</v>
      </c>
      <c r="E12" s="5">
        <f>((('Gross tiller data FC'!E110/'Gross tiller data FC'!D119)*100)/40)</f>
        <v>7</v>
      </c>
      <c r="F12" s="5">
        <f>((('Gross tiller data FC'!F111/'Gross tiller data FC'!E119)*100)/21)</f>
        <v>0.50125313283208017</v>
      </c>
      <c r="G12" s="5">
        <f>((('Gross tiller data FC'!G112/'Gross tiller data FC'!F119)*100)/30)</f>
        <v>0.55555555555555547</v>
      </c>
      <c r="H12" s="5">
        <f>((('Gross tiller data FC'!H113/'Gross tiller data FC'!G119)*100)/29)</f>
        <v>0.27958993476234856</v>
      </c>
      <c r="I12" s="5">
        <f>((('Gross tiller data FC'!I114/'Gross tiller data FC'!H119)*100)/34)</f>
        <v>0.29411764705882354</v>
      </c>
      <c r="J12" s="5">
        <f>((('Gross tiller data FC'!J40/'Gross tiller data FC'!I44)*100)/33)</f>
        <v>0.23310023310023312</v>
      </c>
      <c r="O12" s="62"/>
      <c r="P12" s="62"/>
      <c r="Q12" s="62"/>
      <c r="R12" s="62"/>
      <c r="S12" s="62"/>
      <c r="T12" s="62"/>
      <c r="U12" s="62"/>
      <c r="Z12" s="62"/>
      <c r="AA12" s="62"/>
      <c r="AB12" s="62"/>
      <c r="AC12" s="62"/>
      <c r="AD12" s="62"/>
      <c r="AE12" s="62"/>
    </row>
    <row r="13" spans="1:31" x14ac:dyDescent="0.25">
      <c r="B13" t="s">
        <v>11</v>
      </c>
      <c r="C13">
        <v>11</v>
      </c>
      <c r="D13" s="5">
        <f>((('Gross tiller data FC'!D211/'Gross tiller data FC'!C221)*100)/30)</f>
        <v>2.5</v>
      </c>
      <c r="E13" s="5">
        <f>((('Gross tiller data FC'!E212/'Gross tiller data FC'!D221)*100)/40)</f>
        <v>12.857142857142858</v>
      </c>
      <c r="F13" s="5">
        <f>((('Gross tiller data FC'!F213/'Gross tiller data FC'!E221)*100)/21)</f>
        <v>0.95238095238095233</v>
      </c>
      <c r="G13" s="5">
        <f>((('Gross tiller data FC'!G214/'Gross tiller data FC'!F221)*100)/30)</f>
        <v>0.88435374149659862</v>
      </c>
      <c r="H13" s="5">
        <f>((('Gross tiller data FC'!H215/'Gross tiller data FC'!G221)*100)/29)</f>
        <v>2.0434227330779051</v>
      </c>
      <c r="I13" s="5">
        <f>((('Gross tiller data FC'!I216/'Gross tiller data FC'!H221)*100)/34)</f>
        <v>0.20712510356255179</v>
      </c>
      <c r="J13" s="5">
        <f>((('Gross tiller data FC'!J173/'Gross tiller data FC'!I177)*100)/33)</f>
        <v>0.52700922266139649</v>
      </c>
      <c r="O13" s="62"/>
      <c r="P13" s="62"/>
      <c r="Q13" s="62"/>
      <c r="R13" s="62"/>
      <c r="S13" s="62"/>
      <c r="T13" s="62"/>
      <c r="U13" s="62"/>
      <c r="Z13" s="62"/>
      <c r="AA13" s="62"/>
      <c r="AB13" s="62"/>
      <c r="AC13" s="62"/>
      <c r="AD13" s="62"/>
      <c r="AE13" s="62"/>
    </row>
    <row r="14" spans="1:31" x14ac:dyDescent="0.25">
      <c r="B14" t="s">
        <v>11</v>
      </c>
      <c r="C14">
        <v>12</v>
      </c>
      <c r="D14" s="5">
        <f>((('Gross tiller data FC'!D78/'Gross tiller data FC'!C88)*100)/30)</f>
        <v>6.666666666666667</v>
      </c>
      <c r="E14" s="5">
        <f>((('Gross tiller data FC'!E79/'Gross tiller data FC'!D88)*100)/40)</f>
        <v>6.1111111111111116</v>
      </c>
      <c r="F14" s="5">
        <f>((('Gross tiller data FC'!F80/'Gross tiller data FC'!E88)*100)/21)</f>
        <v>1.075268817204301</v>
      </c>
      <c r="G14" s="5">
        <f>((('Gross tiller data FC'!G81/'Gross tiller data FC'!F88)*100)/30)</f>
        <v>0.8771929824561403</v>
      </c>
      <c r="H14" s="5">
        <f>((('Gross tiller data FC'!H82/'Gross tiller data FC'!G88)*100)/29)</f>
        <v>0.28735632183908044</v>
      </c>
      <c r="I14" s="5">
        <f>((('Gross tiller data FC'!I83/'Gross tiller data FC'!H88)*100)/34)</f>
        <v>6.8399452804377564E-2</v>
      </c>
      <c r="J14" s="5">
        <f>((('Gross tiller data FC'!J130/'Gross tiller data FC'!I134)*100)/33)</f>
        <v>0.10101010101010101</v>
      </c>
      <c r="O14" s="62"/>
      <c r="P14" s="62"/>
      <c r="Q14" s="62"/>
      <c r="R14" s="62"/>
      <c r="S14" s="62"/>
      <c r="T14" s="62"/>
      <c r="U14" s="62"/>
      <c r="Z14" s="62"/>
      <c r="AA14" s="62"/>
      <c r="AB14" s="62"/>
      <c r="AC14" s="62"/>
      <c r="AD14" s="62"/>
      <c r="AE14" s="62"/>
    </row>
    <row r="15" spans="1:31" x14ac:dyDescent="0.25">
      <c r="B15" t="s">
        <v>11</v>
      </c>
      <c r="C15">
        <v>13</v>
      </c>
      <c r="D15" s="5">
        <f>((('Gross tiller data FC'!D34/'Gross tiller data FC'!C44)*100)/30)</f>
        <v>7.7777777777777777</v>
      </c>
      <c r="E15" s="5">
        <f>((('Gross tiller data FC'!E35/'Gross tiller data FC'!D44)*100)/40)</f>
        <v>6.75</v>
      </c>
      <c r="F15" s="5">
        <f>((('Gross tiller data FC'!F36/'Gross tiller data FC'!E44)*100)/21)</f>
        <v>2.1879021879021883</v>
      </c>
      <c r="G15" s="5">
        <f>((('Gross tiller data FC'!G37/'Gross tiller data FC'!F44)*100)/30)</f>
        <v>0.43209876543209874</v>
      </c>
      <c r="H15" s="5">
        <f>((('Gross tiller data FC'!H38/'Gross tiller data FC'!G44)*100)/29)</f>
        <v>0.38314176245210729</v>
      </c>
      <c r="I15" s="5">
        <f>((('Gross tiller data FC'!I39/'Gross tiller data FC'!H44)*100)/34)</f>
        <v>0</v>
      </c>
      <c r="O15" s="62"/>
      <c r="P15" s="62"/>
      <c r="Q15" s="62"/>
      <c r="R15" s="62"/>
      <c r="S15" s="62"/>
      <c r="T15" s="62"/>
      <c r="Z15" s="62"/>
      <c r="AA15" s="62"/>
      <c r="AB15" s="62"/>
      <c r="AC15" s="62"/>
      <c r="AD15" s="62"/>
      <c r="AE15" s="62"/>
    </row>
    <row r="16" spans="1:31" x14ac:dyDescent="0.25">
      <c r="B16" t="s">
        <v>11</v>
      </c>
      <c r="C16">
        <v>14</v>
      </c>
      <c r="D16" s="5">
        <f>((('Gross tiller data FC'!D167/'Gross tiller data FC'!C177)*100)/30)</f>
        <v>8.3333333333333339</v>
      </c>
      <c r="E16" s="5">
        <f>((('Gross tiller data FC'!E168/'Gross tiller data FC'!D177)*100)/40)</f>
        <v>7.8571428571428568</v>
      </c>
      <c r="F16" s="5">
        <f>((('Gross tiller data FC'!F169/'Gross tiller data FC'!E177)*100)/21)</f>
        <v>0.57471264367816088</v>
      </c>
      <c r="G16" s="5">
        <f>((('Gross tiller data FC'!G170/'Gross tiller data FC'!F177)*100)/30)</f>
        <v>0.30769230769230771</v>
      </c>
      <c r="H16" s="5">
        <f>((('Gross tiller data FC'!H171/'Gross tiller data FC'!G177)*100)/29)</f>
        <v>0.19426906265177271</v>
      </c>
      <c r="I16" s="5">
        <f>((('Gross tiller data FC'!I172/'Gross tiller data FC'!H177)*100)/34)</f>
        <v>0.20283975659229209</v>
      </c>
      <c r="O16" s="62"/>
      <c r="P16" s="62"/>
      <c r="Q16" s="62"/>
      <c r="R16" s="62"/>
      <c r="S16" s="62"/>
      <c r="T16" s="62"/>
      <c r="Z16" s="62"/>
      <c r="AA16" s="62"/>
      <c r="AB16" s="62"/>
      <c r="AC16" s="62"/>
      <c r="AD16" s="62"/>
      <c r="AE16" s="62"/>
    </row>
    <row r="17" spans="2:31" x14ac:dyDescent="0.25">
      <c r="B17" t="s">
        <v>11</v>
      </c>
      <c r="C17">
        <v>15</v>
      </c>
      <c r="D17" s="5">
        <f>((('Gross tiller data FC'!D124/'Gross tiller data FC'!C134)*100)/30)</f>
        <v>6</v>
      </c>
      <c r="E17" s="5">
        <f>((('Gross tiller data FC'!E125/'Gross tiller data FC'!D134)*100)/40)</f>
        <v>6.0714285714285712</v>
      </c>
      <c r="F17" s="5">
        <f>((('Gross tiller data FC'!F126/'Gross tiller data FC'!E134)*100)/21)</f>
        <v>1.0912698412698412</v>
      </c>
      <c r="G17" s="5">
        <f>((('Gross tiller data FC'!G127/'Gross tiller data FC'!F134)*100)/30)</f>
        <v>0.33898305084745767</v>
      </c>
      <c r="H17" s="5">
        <f>((('Gross tiller data FC'!H128/'Gross tiller data FC'!G134)*100)/29)</f>
        <v>0.50055617352614024</v>
      </c>
      <c r="I17" s="5">
        <f>((('Gross tiller data FC'!I129/'Gross tiller data FC'!H134)*100)/34)</f>
        <v>0.17825311942959002</v>
      </c>
      <c r="O17" s="62"/>
      <c r="P17" s="62"/>
      <c r="Q17" s="62"/>
      <c r="R17" s="62"/>
      <c r="S17" s="62"/>
      <c r="T17" s="62"/>
      <c r="Z17" s="62"/>
      <c r="AA17" s="62"/>
      <c r="AB17" s="62"/>
      <c r="AC17" s="62"/>
      <c r="AD17" s="62"/>
      <c r="AE17" s="62"/>
    </row>
    <row r="18" spans="2:31" x14ac:dyDescent="0.25">
      <c r="B18" t="s">
        <v>12</v>
      </c>
      <c r="C18">
        <v>1</v>
      </c>
      <c r="D18" s="5">
        <f>((('Gross tiller data EC'!D4/'Gross tiller data EC'!C14)*100)/30)</f>
        <v>3.3333333333333335</v>
      </c>
      <c r="E18" s="5">
        <f>((('Gross tiller data EC'!E5/'Gross tiller data EC'!D14)*100)/40)</f>
        <v>8.75</v>
      </c>
      <c r="F18" s="5">
        <f>((('Gross tiller data EC'!F6/'Gross tiller data EC'!E14)*100)/21)</f>
        <v>0.60468631897203318</v>
      </c>
      <c r="G18" s="5">
        <f>((('Gross tiller data EC'!G7/'Gross tiller data EC'!F14)*100)/30)</f>
        <v>0.42253521126760563</v>
      </c>
      <c r="H18" s="5">
        <f>((('Gross tiller data EC'!H8/'Gross tiller data EC'!G14)*100)/29)</f>
        <v>0.72053525476067926</v>
      </c>
      <c r="I18" s="5">
        <f>((('Gross tiller data EC'!I9/'Gross tiller data EC'!H14)*100)/34)</f>
        <v>3.6764705882352942E-2</v>
      </c>
      <c r="J18" s="5">
        <f>((('Gross tiller data EC'!J10/'Gross tiller data EC'!I14)*100)/33)</f>
        <v>0.12285012285012287</v>
      </c>
      <c r="K18" s="5">
        <f>((('Gross tiller data EC'!K11/'Gross tiller data EC'!J14)*100)/31)</f>
        <v>0.10080645161290322</v>
      </c>
      <c r="L18" s="5">
        <f>((('Gross tiller data EC'!L12/'Gross tiller data EC'!K14)*100)/26)</f>
        <v>0.54086538461538458</v>
      </c>
      <c r="M18" s="5">
        <f>((('Gross tiller data EC'!M58/'Gross tiller data EC'!L59)*100)/28)</f>
        <v>0.45592705167173253</v>
      </c>
      <c r="O18" s="62"/>
      <c r="P18" s="62"/>
      <c r="Q18" s="62"/>
      <c r="R18" s="62"/>
      <c r="S18" s="62"/>
      <c r="T18" s="62"/>
      <c r="Z18" s="62"/>
      <c r="AA18" s="62"/>
      <c r="AB18" s="62"/>
      <c r="AC18" s="62"/>
      <c r="AD18" s="62"/>
      <c r="AE18" s="62"/>
    </row>
    <row r="19" spans="2:31" x14ac:dyDescent="0.25">
      <c r="B19" t="s">
        <v>12</v>
      </c>
      <c r="C19">
        <v>2</v>
      </c>
      <c r="D19" s="5">
        <f>((('Gross tiller data EC'!D49/'Gross tiller data EC'!C59)*100)/30)</f>
        <v>5</v>
      </c>
      <c r="E19" s="5">
        <f>((('Gross tiller data EC'!E50/'Gross tiller data EC'!D59)*100)/40)</f>
        <v>7.75</v>
      </c>
      <c r="F19" s="5">
        <f>((('Gross tiller data EC'!F51/'Gross tiller data EC'!E59)*100)/21)</f>
        <v>0.69686411149825778</v>
      </c>
      <c r="G19" s="5">
        <f>((('Gross tiller data EC'!G52/'Gross tiller data EC'!F59)*100)/30)</f>
        <v>0.3546099290780142</v>
      </c>
      <c r="H19" s="5">
        <f>((('Gross tiller data EC'!H53/'Gross tiller data EC'!G59)*100/29))</f>
        <v>1.0057471264367817</v>
      </c>
      <c r="I19" s="5">
        <f>((('Gross tiller data EC'!I54/'Gross tiller data EC'!H59)*100)/34)</f>
        <v>0.19607843137254902</v>
      </c>
      <c r="J19" s="5">
        <f>((('Gross tiller data EC'!J55/'Gross tiller data EC'!I59)*100)/33)</f>
        <v>0.15408320493066258</v>
      </c>
      <c r="K19" s="5">
        <f>((('Gross tiller data EC'!K56/'Gross tiller data EC'!J59)*100)/31)</f>
        <v>0.20161290322580644</v>
      </c>
      <c r="L19" s="5">
        <f>((('Gross tiller data EC'!L57/'Gross tiller data EC'!K59)*100))/26</f>
        <v>0.16025641025641024</v>
      </c>
      <c r="M19" s="5">
        <f>((('Gross tiller data EC'!M73/'Gross tiller data EC'!L74)*100)/28)</f>
        <v>1.2987012987012989</v>
      </c>
      <c r="O19" s="62"/>
      <c r="P19" s="62"/>
      <c r="Q19" s="62"/>
      <c r="R19" s="62"/>
      <c r="S19" s="62"/>
      <c r="T19" s="62"/>
      <c r="Z19" s="62"/>
      <c r="AA19" s="62"/>
      <c r="AB19" s="62"/>
      <c r="AC19" s="62"/>
      <c r="AD19" s="62"/>
      <c r="AE19" s="62"/>
    </row>
    <row r="20" spans="2:31" x14ac:dyDescent="0.25">
      <c r="B20" t="s">
        <v>12</v>
      </c>
      <c r="C20">
        <v>3</v>
      </c>
      <c r="D20" s="5">
        <f>((('Gross tiller data EC'!D95/'Gross tiller data EC'!C105)*100)/30)</f>
        <v>6.666666666666667</v>
      </c>
      <c r="E20" s="5">
        <f>((('Gross tiller data EC'!E96/'Gross tiller data EC'!D105)*100)/40)</f>
        <v>6.875</v>
      </c>
      <c r="F20" s="5">
        <f>((('Gross tiller data EC'!F97/'Gross tiller data EC'!E105)*100)/21)</f>
        <v>0.634920634920635</v>
      </c>
      <c r="G20" s="5">
        <f>((('Gross tiller data EC'!G98/'Gross tiller data EC'!F105)*100)/30)</f>
        <v>0.45751633986928109</v>
      </c>
      <c r="H20" s="5">
        <f>((('Gross tiller data EC'!H99/'Gross tiller data EC'!G105)*100)/29)</f>
        <v>0.93390804597701149</v>
      </c>
      <c r="I20" s="5">
        <f>((('Gross tiller data EC'!I100/'Gross tiller data EC'!H105)*100)/34)</f>
        <v>0.40106951871657748</v>
      </c>
      <c r="J20" s="5">
        <f>((('Gross tiller data EC'!J25/'Gross tiller data EC'!I29)*100)/33)</f>
        <v>0.15540015540015539</v>
      </c>
      <c r="K20" s="5">
        <f>((('Gross tiller data EC'!K26/'Gross tiller data EC'!J29)*100)/31)</f>
        <v>8.271298593879238E-2</v>
      </c>
      <c r="L20" s="5">
        <f>((('Gross tiller data EC'!L27/'Gross tiller data EC'!K29)*100)/26)</f>
        <v>0.20242914979757082</v>
      </c>
      <c r="M20" s="5">
        <f>((('Gross tiller data EC'!L87/'Gross tiller data EC'!K89)*100)/28)</f>
        <v>0.59523809523809512</v>
      </c>
      <c r="O20" s="62"/>
      <c r="P20" s="62"/>
      <c r="Q20" s="62"/>
      <c r="R20" s="62"/>
      <c r="S20" s="62"/>
      <c r="T20" s="62"/>
      <c r="Z20" s="62"/>
      <c r="AA20" s="62"/>
      <c r="AB20" s="62"/>
      <c r="AC20" s="62"/>
      <c r="AD20" s="62"/>
      <c r="AE20" s="62"/>
    </row>
    <row r="21" spans="2:31" x14ac:dyDescent="0.25">
      <c r="B21" t="s">
        <v>12</v>
      </c>
      <c r="C21">
        <v>4</v>
      </c>
      <c r="D21" s="5">
        <f>((('Gross tiller data EC'!D19/'Gross tiller data EC'!C29)*100)/30)</f>
        <v>7.5</v>
      </c>
      <c r="E21" s="5">
        <f>((('Gross tiller data EC'!E20/'Gross tiller data EC'!D29)*100)/40)</f>
        <v>15.555555555555557</v>
      </c>
      <c r="F21" s="5">
        <f>((('Gross tiller data EC'!F21/'Gross tiller data EC'!E29)*100)/21)</f>
        <v>1.8583042973286876</v>
      </c>
      <c r="G21" s="5">
        <f>((('Gross tiller data EC'!G22/'Gross tiller data EC'!F29)*100)/30)</f>
        <v>0.28455284552845528</v>
      </c>
      <c r="H21" s="5">
        <f>((('Gross tiller data EC'!H23/'Gross tiller data EC'!G29)*100)/29)</f>
        <v>0.75431034482758619</v>
      </c>
      <c r="I21" s="5">
        <f>((('Gross tiller data EC'!I24/'Gross tiller data EC'!H29)*100)/34)</f>
        <v>0.22918258212375858</v>
      </c>
      <c r="J21" s="5">
        <f>((('Gross tiller data EC'!J146/'Gross tiller data EC'!I150)*100)/33)</f>
        <v>0.18939393939393939</v>
      </c>
      <c r="K21" s="5">
        <f>((('Gross tiller data EC'!K192/'Gross tiller data EC'!J195)*100)/31)</f>
        <v>0.21505376344086022</v>
      </c>
      <c r="L21" s="5">
        <f>((('Gross tiller data EC'!L74/'Gross tiller data EC'!K74)*100)/26)</f>
        <v>3.9663461538461537</v>
      </c>
      <c r="O21" s="62"/>
      <c r="P21" s="62"/>
      <c r="Q21" s="62"/>
      <c r="R21" s="62"/>
      <c r="S21" s="62"/>
      <c r="T21" s="62"/>
      <c r="Z21" s="62"/>
      <c r="AA21" s="62"/>
      <c r="AB21" s="62"/>
      <c r="AC21" s="62"/>
      <c r="AD21" s="62"/>
      <c r="AE21" s="62"/>
    </row>
    <row r="22" spans="2:31" x14ac:dyDescent="0.25">
      <c r="B22" t="s">
        <v>12</v>
      </c>
      <c r="C22">
        <v>5</v>
      </c>
      <c r="D22" s="5">
        <f>((('Gross tiller data EC'!D140/'Gross tiller data EC'!C150)*100)/30)</f>
        <v>3.3333333333333335</v>
      </c>
      <c r="E22" s="5">
        <f>((('Gross tiller data EC'!E141/'Gross tiller data EC'!D150)*100)/40)</f>
        <v>12.083333333333332</v>
      </c>
      <c r="F22" s="5">
        <f>((('Gross tiller data EC'!F142/'Gross tiller data EC'!E150)*100)/21)</f>
        <v>0.81632653061224492</v>
      </c>
      <c r="G22" s="5">
        <f>((('Gross tiller data EC'!G143/'Gross tiller data EC'!F150)*100)/30)</f>
        <v>0.4065040650406504</v>
      </c>
      <c r="H22" s="5">
        <f>((('Gross tiller data EC'!H144/'Gross tiller data EC'!G150)*100)/29)</f>
        <v>0.9725906277630415</v>
      </c>
      <c r="I22" s="5">
        <f>((('Gross tiller data EC'!I145/'Gross tiller data EC'!H150)*100)/34)</f>
        <v>0.77030812324929976</v>
      </c>
      <c r="J22" s="5">
        <f>((('Gross tiller data EC'!J191/'Gross tiller data EC'!I195)*100)/33)</f>
        <v>0.46113306982872204</v>
      </c>
      <c r="K22" s="5">
        <f>((('Gross tiller data EC'!K207/'Gross tiller data EC'!J210)*100)/31)</f>
        <v>8.0645161290322578E-2</v>
      </c>
      <c r="L22" s="72" t="s">
        <v>44</v>
      </c>
      <c r="O22" s="62"/>
      <c r="P22" s="62"/>
      <c r="Q22" s="62"/>
      <c r="R22" s="62"/>
      <c r="S22" s="62"/>
      <c r="T22" s="62"/>
      <c r="Z22" s="62"/>
      <c r="AA22" s="62"/>
      <c r="AB22" s="62"/>
      <c r="AC22" s="62"/>
      <c r="AD22" s="62"/>
      <c r="AE22" s="62"/>
    </row>
    <row r="23" spans="2:31" x14ac:dyDescent="0.25">
      <c r="B23" t="s">
        <v>12</v>
      </c>
      <c r="C23">
        <v>6</v>
      </c>
      <c r="D23" s="5">
        <f>((('Gross tiller data EC'!D110/'Gross tiller data EC'!C120)*100)/30)</f>
        <v>1.1111111111111109</v>
      </c>
      <c r="E23" s="5">
        <f>((('Gross tiller data EC'!E111/'Gross tiller data EC'!D120)*100)/40)</f>
        <v>10</v>
      </c>
      <c r="F23" s="5">
        <f>((('Gross tiller data EC'!F112/'Gross tiller data EC'!E120)*100)/21)</f>
        <v>0.95238095238095233</v>
      </c>
      <c r="G23" s="5">
        <f>((('Gross tiller data EC'!G113/'Gross tiller data EC'!F120)*100)/30)</f>
        <v>1.25</v>
      </c>
      <c r="H23" s="5">
        <f>((('Gross tiller data EC'!H114/'Gross tiller data EC'!G120)*100)/29)</f>
        <v>0.83234244946492264</v>
      </c>
      <c r="I23" s="5">
        <f>((('Gross tiller data EC'!I115/'Gross tiller data EC'!H120)*100)/34)</f>
        <v>0</v>
      </c>
      <c r="J23" s="5">
        <f>((('Gross tiller data EC'!J206/'Gross tiller data EC'!I210)*100)/33)</f>
        <v>0.12368583797155226</v>
      </c>
      <c r="K23" s="5">
        <f>((('Gross tiller data EC'!K71/'Gross tiller data EC'!J74)*100)/31)</f>
        <v>1.1123470522803116</v>
      </c>
      <c r="L23" s="5">
        <f>((('Gross tiller data EC'!L87/'Gross tiller data EC'!K89)*100)/26)</f>
        <v>0.64102564102564097</v>
      </c>
      <c r="O23" s="62"/>
      <c r="P23" s="62"/>
      <c r="Q23" s="62"/>
      <c r="R23" s="62"/>
      <c r="S23" s="62"/>
      <c r="T23" s="62"/>
      <c r="Z23" s="62"/>
      <c r="AA23" s="62"/>
      <c r="AB23" s="62"/>
      <c r="AC23" s="62"/>
      <c r="AD23" s="62"/>
      <c r="AE23" s="62"/>
    </row>
    <row r="24" spans="2:31" x14ac:dyDescent="0.25">
      <c r="B24" t="s">
        <v>12</v>
      </c>
      <c r="C24">
        <v>7</v>
      </c>
      <c r="D24" s="5">
        <f>((('Gross tiller data EC'!D185/'Gross tiller data EC'!C195)*100)/30)</f>
        <v>3.3333333333333335</v>
      </c>
      <c r="E24" s="5">
        <f>((('Gross tiller data EC'!E186/'Gross tiller data EC'!D195)*100)/40)</f>
        <v>7.9166666666666661</v>
      </c>
      <c r="F24" s="5">
        <f>((('Gross tiller data EC'!F187/'Gross tiller data EC'!E195)*100)/21)</f>
        <v>1.1428571428571428</v>
      </c>
      <c r="G24" s="5">
        <f>((('Gross tiller data EC'!G188/'Gross tiller data EC'!F195)*100)/30)</f>
        <v>1.1904761904761905</v>
      </c>
      <c r="H24" s="5">
        <f>((('Gross tiller data EC'!H189/'Gross tiller data EC'!G195)*100)/29)</f>
        <v>1.2704174228675134</v>
      </c>
      <c r="I24" s="5">
        <f>((('Gross tiller data EC'!I190/'Gross tiller data EC'!H195)*100)/34)</f>
        <v>0.28280542986425344</v>
      </c>
      <c r="J24" s="5">
        <f>((('Gross tiller data EC'!J161/'Gross tiller data EC'!I165)*100)/33)</f>
        <v>0.60606060606060608</v>
      </c>
      <c r="K24" s="5">
        <f>((('Gross tiller data EC'!K222/'Gross tiller data EC'!J225)*100)/31)</f>
        <v>6.0864272671941569E-2</v>
      </c>
      <c r="O24" s="62"/>
      <c r="P24" s="62"/>
      <c r="Q24" s="62"/>
      <c r="R24" s="62"/>
      <c r="S24" s="62"/>
      <c r="T24" s="62"/>
      <c r="Z24" s="62"/>
      <c r="AA24" s="62"/>
      <c r="AB24" s="62"/>
      <c r="AC24" s="62"/>
      <c r="AD24" s="62"/>
      <c r="AE24" s="62"/>
    </row>
    <row r="25" spans="2:31" x14ac:dyDescent="0.25">
      <c r="B25" t="s">
        <v>12</v>
      </c>
      <c r="C25">
        <v>8</v>
      </c>
      <c r="D25" s="5">
        <f>((('Gross tiller data EC'!D200/'Gross tiller data EC'!C210)*100)/30)</f>
        <v>11.111111111111112</v>
      </c>
      <c r="E25" s="5">
        <f>((('Gross tiller data EC'!E201/'Gross tiller data EC'!D210)*100)/40)</f>
        <v>4.4230769230769225</v>
      </c>
      <c r="F25" s="5">
        <f>((('Gross tiller data EC'!F202/'Gross tiller data EC'!E210)*100)/21)</f>
        <v>0.66137566137566139</v>
      </c>
      <c r="G25" s="5">
        <f>((('Gross tiller data EC'!G203/'Gross tiller data EC'!F210)*100)/30)</f>
        <v>0.48780487804878042</v>
      </c>
      <c r="H25" s="5">
        <f>((('Gross tiller data EC'!H204/'Gross tiller data EC'!G210)*100)/29)</f>
        <v>0.60344827586206895</v>
      </c>
      <c r="I25" s="5">
        <f>((('Gross tiller data EC'!I205/'Gross tiller data EC'!H210)*100)/34)</f>
        <v>0.50062578222778475</v>
      </c>
      <c r="J25" s="5">
        <f>((('Gross tiller data EC'!J70/'Gross tiller data EC'!I74)*100)/33)</f>
        <v>0</v>
      </c>
      <c r="K25" s="5">
        <f>((('Gross tiller data EC'!K41/'Gross tiller data EC'!J44)*100)/31)</f>
        <v>0.42075736325385693</v>
      </c>
      <c r="O25" s="62"/>
      <c r="P25" s="62"/>
      <c r="Q25" s="62"/>
      <c r="R25" s="62"/>
      <c r="S25" s="62"/>
      <c r="T25" s="62"/>
      <c r="Z25" s="62"/>
      <c r="AA25" s="62"/>
      <c r="AB25" s="62"/>
      <c r="AC25" s="62"/>
      <c r="AD25" s="62"/>
      <c r="AE25" s="62"/>
    </row>
    <row r="26" spans="2:31" x14ac:dyDescent="0.25">
      <c r="B26" t="s">
        <v>12</v>
      </c>
      <c r="C26">
        <v>9</v>
      </c>
      <c r="D26" s="5">
        <f>((('Gross tiller data EC'!D125/'Gross tiller data EC'!C135)*100)/30)</f>
        <v>3.3333333333333335</v>
      </c>
      <c r="E26" s="5">
        <f>((('Gross tiller data EC'!E126/'Gross tiller data EC'!D135)*100)/40)</f>
        <v>7.5</v>
      </c>
      <c r="F26" s="5">
        <f>((('Gross tiller data EC'!F127/'Gross tiller data EC'!E135)*100)/21)</f>
        <v>0.9920634920634922</v>
      </c>
      <c r="G26" s="5">
        <f>((('Gross tiller data EC'!G128/'Gross tiller data EC'!F135)*100)/30)</f>
        <v>1.149425287356322</v>
      </c>
      <c r="H26" s="5">
        <f>((('Gross tiller data EC'!H129/'Gross tiller data EC'!G135)*100)/29)</f>
        <v>0.62695924764890287</v>
      </c>
      <c r="I26" s="5">
        <f>((('Gross tiller data EC'!I130/'Gross tiller data EC'!H135)*100)/34)</f>
        <v>0</v>
      </c>
      <c r="J26" s="5">
        <f>((('Gross tiller data EC'!J221/'Gross tiller data EC'!I225)*100)/33)</f>
        <v>0.14430014430014429</v>
      </c>
      <c r="K26" s="5">
        <f>((('Gross tiller data EC'!K86/'Gross tiller data EC'!J89)*100)/31)</f>
        <v>0.28462998102466797</v>
      </c>
      <c r="O26" s="62"/>
      <c r="P26" s="62"/>
      <c r="Q26" s="62"/>
      <c r="R26" s="62"/>
      <c r="S26" s="62"/>
      <c r="T26" s="62"/>
      <c r="Z26" s="62"/>
      <c r="AA26" s="62"/>
      <c r="AB26" s="62"/>
      <c r="AC26" s="62"/>
      <c r="AD26" s="62"/>
      <c r="AE26" s="62"/>
    </row>
    <row r="27" spans="2:31" x14ac:dyDescent="0.25">
      <c r="B27" t="s">
        <v>12</v>
      </c>
      <c r="C27">
        <v>10</v>
      </c>
      <c r="D27" s="5">
        <f>((('Gross tiller data EC'!D155/'Gross tiller data EC'!C165)*100)/30)</f>
        <v>3.3333333333333335</v>
      </c>
      <c r="E27" s="5">
        <f>((('Gross tiller data EC'!E156/'Gross tiller data EC'!D165)*100)/40)</f>
        <v>9.375</v>
      </c>
      <c r="F27" s="5">
        <f>((('Gross tiller data EC'!F157/'Gross tiller data EC'!E165)*100)/21)</f>
        <v>3.2581453634085213</v>
      </c>
      <c r="G27" s="5">
        <f>((('Gross tiller data EC'!G158/'Gross tiller data EC'!F165)*100)/30)</f>
        <v>0.9375</v>
      </c>
      <c r="H27" s="5">
        <f>((('Gross tiller data EC'!H159/'Gross tiller data EC'!G165)*100)/29)</f>
        <v>0.68965517241379315</v>
      </c>
      <c r="I27" s="5">
        <f>((('Gross tiller data EC'!I160/'Gross tiller data EC'!H165)*100)/34)</f>
        <v>0</v>
      </c>
      <c r="J27" s="5">
        <f>((('Gross tiller data EC'!J40/'Gross tiller data EC'!I44)*100)/33)</f>
        <v>9.4696969696969696E-2</v>
      </c>
      <c r="O27" s="62"/>
      <c r="P27" s="62"/>
      <c r="Q27" s="62"/>
      <c r="R27" s="62"/>
      <c r="S27" s="62"/>
      <c r="T27" s="62"/>
      <c r="Z27" s="62"/>
      <c r="AA27" s="62"/>
      <c r="AB27" s="62"/>
      <c r="AC27" s="62"/>
      <c r="AD27" s="62"/>
      <c r="AE27" s="62"/>
    </row>
    <row r="28" spans="2:31" x14ac:dyDescent="0.25">
      <c r="B28" t="s">
        <v>12</v>
      </c>
      <c r="C28">
        <v>11</v>
      </c>
      <c r="D28" s="5">
        <f>((('Gross tiller data EC'!D64/'Gross tiller data EC'!C74)*100)/30)</f>
        <v>4.166666666666667</v>
      </c>
      <c r="E28" s="5">
        <f>((('Gross tiller data EC'!E65/'Gross tiller data EC'!D74)*100)/40)</f>
        <v>5</v>
      </c>
      <c r="F28" s="5">
        <f>((('Gross tiller data EC'!F66/'Gross tiller data EC'!E74)*100)/21)</f>
        <v>1.2345679012345678</v>
      </c>
      <c r="G28" s="5">
        <f>((('Gross tiller data EC'!G67/'Gross tiller data EC'!F74)*100)/30)</f>
        <v>0.58823529411764708</v>
      </c>
      <c r="H28" s="5">
        <f>((('Gross tiller data EC'!H68/'Gross tiller data EC'!G74)*100)/29)</f>
        <v>0.86206896551724133</v>
      </c>
      <c r="I28" s="5">
        <f>((('Gross tiller data EC'!I69/'Gross tiller data EC'!H74)*100)/34)</f>
        <v>0</v>
      </c>
      <c r="J28" s="5">
        <f>((('Gross tiller data EC'!J85/'Gross tiller data EC'!I89)*100)/33)</f>
        <v>7.3909830007390986E-2</v>
      </c>
      <c r="O28" s="62"/>
      <c r="P28" s="62"/>
      <c r="Q28" s="62"/>
      <c r="R28" s="62"/>
      <c r="S28" s="62"/>
      <c r="T28" s="62"/>
      <c r="Z28" s="62"/>
      <c r="AA28" s="62"/>
      <c r="AB28" s="62"/>
      <c r="AC28" s="62"/>
      <c r="AD28" s="62"/>
      <c r="AE28" s="62"/>
    </row>
    <row r="29" spans="2:31" x14ac:dyDescent="0.25">
      <c r="B29" t="s">
        <v>12</v>
      </c>
      <c r="C29">
        <v>12</v>
      </c>
      <c r="D29" s="5">
        <f>((('Gross tiller data EC'!D215/'Gross tiller data EC'!C225)*199)/30)</f>
        <v>13.266666666666667</v>
      </c>
      <c r="E29" s="5">
        <f>((('Gross tiller data EC'!E216/'Gross tiller data EC'!D225)*100)/40)</f>
        <v>4.583333333333333</v>
      </c>
      <c r="F29" s="5">
        <f>((('Gross tiller data EC'!F217/'Gross tiller data EC'!E225)*100)/21)</f>
        <v>2.1008403361344539</v>
      </c>
      <c r="G29" s="5">
        <f>((('Gross tiller data EC'!G218/'Gross tiller data EC'!F225)*100)/30)</f>
        <v>0.68027210884353739</v>
      </c>
      <c r="H29" s="5">
        <f>((('Gross tiller data EC'!H219/'Gross tiller data EC'!G225)*100)/29)</f>
        <v>0.96793708408953416</v>
      </c>
      <c r="I29" s="5">
        <f>((('Gross tiller data EC'!I220/'Gross tiller data EC'!H225)*100)/34)</f>
        <v>0.24855012427506212</v>
      </c>
      <c r="J29" s="5">
        <f>((('Gross tiller data EC'!J176/'Gross tiller data EC'!I180)*100)/33)</f>
        <v>0.32467532467532467</v>
      </c>
      <c r="O29" s="62"/>
      <c r="P29" s="62"/>
      <c r="Q29" s="62"/>
      <c r="R29" s="62"/>
      <c r="S29" s="62"/>
      <c r="T29" s="62"/>
      <c r="Z29" s="62"/>
      <c r="AA29" s="62"/>
      <c r="AB29" s="62"/>
      <c r="AC29" s="62"/>
      <c r="AD29" s="62"/>
      <c r="AE29" s="62"/>
    </row>
    <row r="30" spans="2:31" x14ac:dyDescent="0.25">
      <c r="B30" t="s">
        <v>12</v>
      </c>
      <c r="C30">
        <v>13</v>
      </c>
      <c r="D30" s="5">
        <f>((('Gross tiller data EC'!D34/'Gross tiller data EC'!D44)*100)/30)</f>
        <v>2.2222222222222219</v>
      </c>
      <c r="E30" s="5">
        <f>((('Gross tiller data EC'!E35/'Gross tiller data EC'!D44)*100)/40)</f>
        <v>4.166666666666667</v>
      </c>
      <c r="F30" s="5">
        <f>((('Gross tiller data EC'!F36/'Gross tiller data EC'!E44)*100)/21)</f>
        <v>1.3888888888888888</v>
      </c>
      <c r="G30" s="5">
        <f>((('Gross tiller data EC'!G37/'Gross tiller data EC'!F44)*100)/30)</f>
        <v>1.075268817204301</v>
      </c>
      <c r="H30" s="5">
        <f>((('Gross tiller data EC'!H38/'Gross tiller data EC'!G44)*100)/29)</f>
        <v>0.70733863837312105</v>
      </c>
      <c r="I30" s="5">
        <f>((('Gross tiller data EC'!I39/'Gross tiller data EC'!H44)*100)/34)</f>
        <v>0.20053475935828874</v>
      </c>
      <c r="O30" s="62"/>
      <c r="P30" s="62"/>
      <c r="Q30" s="62"/>
      <c r="R30" s="62"/>
      <c r="S30" s="62"/>
      <c r="T30" s="62"/>
      <c r="Z30" s="62"/>
      <c r="AA30" s="62"/>
      <c r="AB30" s="62"/>
      <c r="AC30" s="62"/>
      <c r="AD30" s="62"/>
      <c r="AE30" s="62"/>
    </row>
    <row r="31" spans="2:31" x14ac:dyDescent="0.25">
      <c r="B31" t="s">
        <v>12</v>
      </c>
      <c r="C31">
        <v>14</v>
      </c>
      <c r="D31" s="5">
        <f>((('Gross tiller data EC'!D79/'Gross tiller data EC'!C89)*100)/30)</f>
        <v>4.4444444444444438</v>
      </c>
      <c r="E31" s="5">
        <f>((('Gross tiller data EC'!E80/'Gross tiller data EC'!D89)*100)/40)</f>
        <v>5.3571428571428568</v>
      </c>
      <c r="F31" s="5">
        <f>((('Gross tiller data EC'!F81/'Gross tiller data EC'!E89)*100)/21)</f>
        <v>2.8138528138528138</v>
      </c>
      <c r="G31" s="5">
        <f>((('Gross tiller data EC'!G82/'Gross tiller data EC'!F89)*100)/30)</f>
        <v>0.47619047619047616</v>
      </c>
      <c r="H31" s="5">
        <f>((('Gross tiller data EC'!H83/'Gross tiller data EC'!G89)*100)/29)</f>
        <v>0.60344827586206895</v>
      </c>
      <c r="I31" s="5">
        <f>((('Gross tiller data EC'!I84/'Gross tiller data EC'!H89)*100)/34)</f>
        <v>0.25575447570332477</v>
      </c>
      <c r="O31" s="62"/>
      <c r="P31" s="62"/>
      <c r="Q31" s="62"/>
      <c r="R31" s="62"/>
      <c r="S31" s="62"/>
      <c r="T31" s="62"/>
      <c r="Z31" s="62"/>
      <c r="AA31" s="62"/>
      <c r="AB31" s="62"/>
      <c r="AC31" s="62"/>
      <c r="AD31" s="62"/>
      <c r="AE31" s="62"/>
    </row>
    <row r="32" spans="2:31" x14ac:dyDescent="0.25">
      <c r="B32" t="s">
        <v>12</v>
      </c>
      <c r="C32">
        <v>15</v>
      </c>
      <c r="D32" s="5">
        <f>((('Gross tiller data EC'!D170/'Gross tiller data EC'!C180)*100)/30)</f>
        <v>3.3333333333333335</v>
      </c>
      <c r="E32" s="5">
        <f>((('Gross tiller data EC'!E171/'Gross tiller data EC'!D180)*100)/40)</f>
        <v>7.5</v>
      </c>
      <c r="F32" s="5">
        <f>((('Gross tiller data EC'!F172/'Gross tiller data EC'!E180)*100)/21)</f>
        <v>1.3392857142857142</v>
      </c>
      <c r="G32" s="5">
        <f>((('Gross tiller data EC'!G173/'Gross tiller data EC'!F180)*100)/30)</f>
        <v>0.56910569105691056</v>
      </c>
      <c r="H32" s="5">
        <f>((('Gross tiller data EC'!H174/'Gross tiller data EC'!G180)*100)/29)</f>
        <v>0.53639846743295017</v>
      </c>
      <c r="I32" s="5">
        <f>((('Gross tiller data EC'!I175/'Gross tiller data EC'!H180)*100)/34)</f>
        <v>0</v>
      </c>
      <c r="O32" s="62"/>
      <c r="P32" s="62"/>
      <c r="Q32" s="62"/>
      <c r="R32" s="62"/>
      <c r="S32" s="62"/>
      <c r="T32" s="62"/>
      <c r="Z32" s="62"/>
      <c r="AA32" s="62"/>
      <c r="AB32" s="62"/>
      <c r="AC32" s="62"/>
      <c r="AD32" s="62"/>
      <c r="AE32" s="62"/>
    </row>
    <row r="33" spans="2:31" x14ac:dyDescent="0.25">
      <c r="B33" t="s">
        <v>13</v>
      </c>
      <c r="C33">
        <v>1</v>
      </c>
      <c r="D33" s="5">
        <f>((('Gross tiller data LC'!D4/'Gross tiller data LC'!C13)*100)/30)</f>
        <v>7.7777777777777777</v>
      </c>
      <c r="E33" s="5">
        <f>((('Gross tiller data LC'!E5/'Gross tiller data LC'!D13)*100)/40)</f>
        <v>5.7499999999999991</v>
      </c>
      <c r="F33" s="5">
        <f>((('Gross tiller data LC'!F6/'Gross tiller data LC'!E13)*100)/21)</f>
        <v>1.8759018759018757</v>
      </c>
      <c r="G33" s="5">
        <f>((('Gross tiller data LC'!G7/'Gross tiller data LC'!F13)*100)/30)</f>
        <v>0.79710144927536242</v>
      </c>
      <c r="H33" s="5">
        <f>((('Gross tiller data LC'!H8/'Gross tiller data LC'!G13)*100)/29)</f>
        <v>2.5198938992042437</v>
      </c>
      <c r="I33" s="5">
        <f>((('Gross tiller data LC'!I9/'Gross tiller data LC'!H13)*100)/34)</f>
        <v>1.1619462599854755</v>
      </c>
      <c r="J33" s="5">
        <f>((('Gross tiller data LC'!J52/'Gross tiller data LC'!I56)*100)/33)</f>
        <v>0.15151515151515152</v>
      </c>
      <c r="K33" s="5">
        <f>((('Gross tiller data LC'!K53/'Gross tiller data LC'!J56)*100)/31)</f>
        <v>1.4112903225806452</v>
      </c>
      <c r="L33" s="5">
        <f>((('Gross tiller data LC'!L54/'Gross tiller data LC'!K56)*100)/26)</f>
        <v>0</v>
      </c>
      <c r="M33" s="5">
        <f>((('Gross tiller data LC'!M55/'Gross tiller data LC'!L56)*100)/28)</f>
        <v>1.6071428571428572</v>
      </c>
      <c r="O33" s="62"/>
      <c r="P33" s="62"/>
      <c r="Q33" s="62"/>
      <c r="R33" s="62"/>
      <c r="S33" s="62"/>
      <c r="T33" s="62"/>
      <c r="Z33" s="62"/>
      <c r="AA33" s="62"/>
      <c r="AB33" s="62"/>
      <c r="AC33" s="62"/>
      <c r="AD33" s="62"/>
      <c r="AE33" s="62"/>
    </row>
    <row r="34" spans="2:31" x14ac:dyDescent="0.25">
      <c r="B34" t="s">
        <v>13</v>
      </c>
      <c r="C34">
        <v>2</v>
      </c>
      <c r="D34" s="5">
        <f>((('Gross tiller data LC'!D46/'Gross tiller data LC'!C56)*100)/30)</f>
        <v>2.5</v>
      </c>
      <c r="E34" s="5">
        <f>((('Gross tiller data LC'!E47/'Gross tiller data LC'!D56)*100)/40)</f>
        <v>7.8571428571428568</v>
      </c>
      <c r="F34" s="5">
        <f>((('Gross tiller data LC'!F48/'Gross tiller data LC'!E56)*100/21))</f>
        <v>0.65681444991789817</v>
      </c>
      <c r="G34" s="5">
        <f>((('Gross tiller data LC'!G49/'Gross tiller data LC'!F56)*100)/30)</f>
        <v>0.80808080808080807</v>
      </c>
      <c r="H34" s="5">
        <f>((('Gross tiller data LC'!H50/'Gross tiller data LC'!G56)*100)/29)</f>
        <v>0.33641715727502103</v>
      </c>
      <c r="I34" s="5">
        <f>((('Gross tiller data LC'!I51/'Gross tiller data LC'!H56)*100)/34)</f>
        <v>0</v>
      </c>
      <c r="J34" s="5">
        <f>((('Gross tiller data LC'!J97/'Gross tiller data LC'!I100)*100)/33)</f>
        <v>5.6116722783389444E-2</v>
      </c>
      <c r="K34" s="5">
        <f>((('Gross tiller data LC'!K98/'Gross tiller data LC'!J100)*100)/31)</f>
        <v>0.50179211469534046</v>
      </c>
      <c r="L34" s="5">
        <f>((('Gross tiller data LC'!L69/'Gross tiller data LC'!K71)*100)/26)</f>
        <v>0</v>
      </c>
      <c r="M34" s="5">
        <f>((('Gross tiller data LC'!M70/'Gross tiller data LC'!L71)*100)/28)</f>
        <v>1.7399267399267397</v>
      </c>
      <c r="O34" s="62"/>
      <c r="P34" s="62"/>
      <c r="Q34" s="62"/>
      <c r="R34" s="62"/>
      <c r="S34" s="62"/>
      <c r="T34" s="62"/>
      <c r="Z34" s="62"/>
      <c r="AA34" s="62"/>
      <c r="AB34" s="62"/>
      <c r="AC34" s="62"/>
      <c r="AD34" s="62"/>
      <c r="AE34" s="62"/>
    </row>
    <row r="35" spans="2:31" x14ac:dyDescent="0.25">
      <c r="B35" t="s">
        <v>13</v>
      </c>
      <c r="C35">
        <v>3</v>
      </c>
      <c r="D35" s="5">
        <f>((('Gross tiller data LC'!D18/'Gross tiller data LC'!C27)*100)/30)</f>
        <v>5.833333333333333</v>
      </c>
      <c r="E35" s="5">
        <f>((('Gross tiller data LC'!E19/'Gross tiller data LC'!D27)*100)/40)</f>
        <v>4.0909090909090917</v>
      </c>
      <c r="F35" s="5">
        <f>((('Gross tiller data LC'!F20/'Gross tiller data LC'!E27)*100)/21)</f>
        <v>1.3136288998357963</v>
      </c>
      <c r="G35" s="5">
        <f>((('Gross tiller data LC'!G21/'Gross tiller data LC'!F27)*100)/30)</f>
        <v>0.72072072072072069</v>
      </c>
      <c r="H35" s="5">
        <f>((('Gross tiller data LC'!H22/'Gross tiller data LC'!G27)*100)/29)</f>
        <v>0.5613472333600642</v>
      </c>
      <c r="I35" s="5">
        <f>((('Gross tiller data LC'!I23/'Gross tiller data LC'!H27)*100)/34)</f>
        <v>0.1589825119236884</v>
      </c>
      <c r="J35" s="5">
        <f>((('Gross tiller data LC'!J139/'Gross tiller data LC'!I142)*100)/33)</f>
        <v>0.34965034965034963</v>
      </c>
      <c r="K35" s="5">
        <f>((('Gross tiller data LC'!K112/'Gross tiller data LC'!J114)*100)/31)</f>
        <v>0.94086021505376349</v>
      </c>
      <c r="L35" s="5">
        <f>((('Gross tiller data LC'!L84/'Gross tiller data LC'!K86)*100)/26)</f>
        <v>0.51282051282051289</v>
      </c>
      <c r="M35" s="5">
        <f>((('Gross tiller data LC'!M85/'Gross tiller data LC'!L86)*100)/28)</f>
        <v>1.7281105990783412</v>
      </c>
      <c r="O35" s="62"/>
      <c r="P35" s="62"/>
      <c r="Q35" s="62"/>
      <c r="R35" s="62"/>
      <c r="S35" s="62"/>
      <c r="T35" s="62"/>
      <c r="Z35" s="62"/>
      <c r="AA35" s="62"/>
      <c r="AB35" s="62"/>
      <c r="AC35" s="62"/>
      <c r="AD35" s="62"/>
      <c r="AE35" s="62"/>
    </row>
    <row r="36" spans="2:31" x14ac:dyDescent="0.25">
      <c r="B36" t="s">
        <v>13</v>
      </c>
      <c r="C36">
        <v>4</v>
      </c>
      <c r="D36" s="5">
        <f>((('Gross tiller data LC'!D91/'Gross tiller data LC'!C100)*100)/30)</f>
        <v>5.833333333333333</v>
      </c>
      <c r="E36" s="5">
        <f>((('Gross tiller data LC'!E92/'Gross tiller data LC'!D100)*100)/40)</f>
        <v>5</v>
      </c>
      <c r="F36" s="5">
        <f>((('Gross tiller data LC'!F93/'Gross tiller data LC'!E100)*100)/21)</f>
        <v>1.5360983102918586</v>
      </c>
      <c r="G36" s="5">
        <f>((('Gross tiller data LC'!G94/'Gross tiller data LC'!F100)*100)/30)</f>
        <v>0.73170731707317083</v>
      </c>
      <c r="H36" s="5">
        <f>((('Gross tiller data LC'!H95/'Gross tiller data LC'!G100)*100)/29)</f>
        <v>0.35186488388458831</v>
      </c>
      <c r="I36" s="5">
        <f>((('Gross tiller data LC'!I96/'Gross tiller data LC'!H100)*100)/34)</f>
        <v>0.27233115468409586</v>
      </c>
      <c r="J36" s="5">
        <f>((('Gross tiller data LC'!J111/'Gross tiller data LC'!I114)*100)/33)</f>
        <v>9.4696969696969696E-2</v>
      </c>
      <c r="K36" s="5">
        <f>((('Gross tiller data LC'!K68/'Gross tiller data LC'!J71)*100)/31)</f>
        <v>0.5376344086021505</v>
      </c>
      <c r="L36" s="5">
        <f>((('Gross tiller data LC'!L183/'Gross tiller data LC'!K184)*100)/26)</f>
        <v>0.6203473945409429</v>
      </c>
      <c r="O36" s="62"/>
      <c r="P36" s="62"/>
      <c r="Q36" s="62"/>
      <c r="R36" s="62"/>
      <c r="S36" s="62"/>
      <c r="T36" s="62"/>
      <c r="Z36" s="62"/>
      <c r="AA36" s="62"/>
      <c r="AB36" s="62"/>
      <c r="AC36" s="62"/>
      <c r="AD36" s="62"/>
      <c r="AE36" s="62"/>
    </row>
    <row r="37" spans="2:31" x14ac:dyDescent="0.25">
      <c r="B37" t="s">
        <v>13</v>
      </c>
      <c r="C37">
        <v>5</v>
      </c>
      <c r="D37" s="5">
        <f>((('Gross tiller data LC'!D133/'Gross tiller data LC'!C142)*100)/30)</f>
        <v>4.166666666666667</v>
      </c>
      <c r="E37" s="5">
        <f>((('Gross tiller data LC'!E134/'Gross tiller data LC'!D142)*100)/40)</f>
        <v>5</v>
      </c>
      <c r="F37" s="5">
        <f>((('Gross tiller data LC'!F135/'Gross tiller data LC'!E142)*100)/21)</f>
        <v>1.587301587301587</v>
      </c>
      <c r="G37" s="5">
        <f>((('Gross tiller data LC'!G136/'Gross tiller data LC'!F142)*100)/30)</f>
        <v>0.7407407407407407</v>
      </c>
      <c r="H37" s="5">
        <f>((('Gross tiller data LC'!H165/'Gross tiller data LC'!G170)*100)/29)</f>
        <v>0.54446460980036293</v>
      </c>
      <c r="I37" s="5">
        <f>((('Gross tiller data LC'!I138/'Gross tiller data LC'!H142)*100)/34)</f>
        <v>0</v>
      </c>
      <c r="J37" s="5">
        <f>((('Gross tiller data LC'!J67/'Gross tiller data LC'!I71)*100)/33)</f>
        <v>0.17825311942958999</v>
      </c>
      <c r="K37" s="5">
        <f>((('Gross tiller data LC'!K83/'Gross tiller data LC'!J86)*100)/31)</f>
        <v>0.94086021505376349</v>
      </c>
      <c r="L37" s="5">
        <f>((('Gross tiller data LC'!L197/'Gross tiller data LC'!K198)*100)/26)</f>
        <v>0.45248868778280538</v>
      </c>
      <c r="O37" s="62"/>
      <c r="P37" s="62"/>
      <c r="Q37" s="62"/>
      <c r="R37" s="62"/>
      <c r="S37" s="62"/>
      <c r="T37" s="62"/>
      <c r="Z37" s="62"/>
      <c r="AA37" s="62"/>
      <c r="AB37" s="62"/>
      <c r="AC37" s="62"/>
      <c r="AD37" s="62"/>
      <c r="AE37" s="62"/>
    </row>
    <row r="38" spans="2:31" x14ac:dyDescent="0.25">
      <c r="B38" t="s">
        <v>13</v>
      </c>
      <c r="C38">
        <v>6</v>
      </c>
      <c r="D38" s="5">
        <f>((('Gross tiller data LC'!D105/'Gross tiller data LC'!C114)*100)/30)</f>
        <v>4.4444444444444438</v>
      </c>
      <c r="E38" s="5">
        <f>((('Gross tiller data LC'!E106/'Gross tiller data LC'!D114)*100)/40)</f>
        <v>6.0714285714285712</v>
      </c>
      <c r="F38" s="5">
        <f>((('Gross tiller data LC'!F107/'Gross tiller data LC'!E114)*100)/21)</f>
        <v>1.587301587301587</v>
      </c>
      <c r="G38" s="5">
        <f>((('Gross tiller data LC'!G108/'Gross tiller data LC'!F114)*100)/30)</f>
        <v>0.9375</v>
      </c>
      <c r="H38" s="5">
        <f>((('Gross tiller data LC'!H109/'Gross tiller data LC'!G114)*100)/29)</f>
        <v>0.58873002523128681</v>
      </c>
      <c r="I38" s="5">
        <f>((('Gross tiller data LC'!I110/'Gross tiller data LC'!H114)*100)/34)</f>
        <v>0.20519835841313269</v>
      </c>
      <c r="J38" s="5">
        <f>((('Gross tiller data LC'!J153/'Gross tiller data LC'!I156)*100)/33)</f>
        <v>0.69930069930069927</v>
      </c>
      <c r="K38" s="5">
        <f>((('Gross tiller data LC'!K182/'Gross tiller data LC'!J184)*100)/31)</f>
        <v>0.56925996204933593</v>
      </c>
      <c r="L38" s="5">
        <f>((('Gross tiller data LC'!L211/'Gross tiller data LC'!K212)*100)/26)</f>
        <v>0.36057692307692307</v>
      </c>
      <c r="O38" s="62"/>
      <c r="P38" s="62"/>
      <c r="Q38" s="62"/>
      <c r="R38" s="62"/>
      <c r="S38" s="62"/>
      <c r="T38" s="62"/>
      <c r="Z38" s="62"/>
      <c r="AA38" s="62"/>
      <c r="AB38" s="62"/>
      <c r="AC38" s="62"/>
      <c r="AD38" s="62"/>
      <c r="AE38" s="62"/>
    </row>
    <row r="39" spans="2:31" x14ac:dyDescent="0.25">
      <c r="B39" t="s">
        <v>13</v>
      </c>
      <c r="C39">
        <v>7</v>
      </c>
      <c r="D39" s="5">
        <f>((('Gross tiller data LC'!D61/'Gross tiller data LC'!C71)*100)/30)</f>
        <v>7.3333333333333339</v>
      </c>
      <c r="E39" s="5">
        <f>((('Gross tiller data LC'!E62/'Gross tiller data LC'!D71)*100)/40)</f>
        <v>3.75</v>
      </c>
      <c r="F39" s="5">
        <f>((('Gross tiller data LC'!F63/'Gross tiller data LC'!E71)*100)/21)</f>
        <v>1.4285714285714286</v>
      </c>
      <c r="G39" s="5">
        <f>((('Gross tiller data LC'!G64/'Gross tiller data LC'!F71)*100)/30)</f>
        <v>0.38461538461538464</v>
      </c>
      <c r="H39" s="5">
        <f>((('Gross tiller data LC'!H65/'Gross tiller data LC'!G71)*100)/29)</f>
        <v>0.53507728894173601</v>
      </c>
      <c r="I39" s="5">
        <f>((('Gross tiller data LC'!I66/'Gross tiller data LC'!H71)*100)/34)</f>
        <v>0.35118525021949076</v>
      </c>
      <c r="J39" s="5">
        <f>((('Gross tiller data LC'!J82/'Gross tiller data LC'!I86)*100)/33)</f>
        <v>0.62695924764890287</v>
      </c>
      <c r="K39" s="5">
        <f>((('Gross tiller data LC'!K196/'Gross tiller data LC'!J198)*100)/31)</f>
        <v>0.5865102639296188</v>
      </c>
      <c r="O39" s="62"/>
      <c r="P39" s="62"/>
      <c r="Q39" s="62"/>
      <c r="R39" s="62"/>
      <c r="S39" s="62"/>
      <c r="T39" s="62"/>
      <c r="Z39" s="62"/>
      <c r="AA39" s="62"/>
      <c r="AB39" s="62"/>
      <c r="AC39" s="62"/>
      <c r="AD39" s="62"/>
      <c r="AE39" s="62"/>
    </row>
    <row r="40" spans="2:31" x14ac:dyDescent="0.25">
      <c r="B40" t="s">
        <v>13</v>
      </c>
      <c r="C40">
        <v>8</v>
      </c>
      <c r="D40" s="5">
        <f>((('Gross tiller data LC'!D147/'Gross tiller data LC'!C156)*100)/30)</f>
        <v>5.5555555555555562</v>
      </c>
      <c r="E40" s="5">
        <f>((('Gross tiller data LC'!E148/'Gross tiller data LC'!D156)*100)/40)</f>
        <v>6.5625</v>
      </c>
      <c r="F40" s="5">
        <f>((('Gross tiller data LC'!F149/'Gross tiller data LC'!E156)*100)/21)</f>
        <v>0.82101806239737285</v>
      </c>
      <c r="G40" s="5">
        <f>((('Gross tiller data LC'!G150/'Gross tiller data LC'!F156)*100)/30)</f>
        <v>0.78431372549019607</v>
      </c>
      <c r="H40" s="5">
        <f>((('Gross tiller data LC'!H151/'Gross tiller data LC'!G156)*100)/29)</f>
        <v>0.9852216748768472</v>
      </c>
      <c r="I40" s="5">
        <f>((('Gross tiller data LC'!I152/'Gross tiller data LC'!H156)*100)/34)</f>
        <v>0.50904977375565608</v>
      </c>
      <c r="J40" s="5">
        <f>((('Gross tiller data LC'!J167/'Gross tiller data LC'!I170)*100)/33)</f>
        <v>0</v>
      </c>
      <c r="K40" s="5">
        <f>((('Gross tiller data LC'!K126/'Gross tiller data LC'!J128)*100)/31)</f>
        <v>2.031063321385902</v>
      </c>
      <c r="O40" s="62"/>
      <c r="P40" s="62"/>
      <c r="Q40" s="62"/>
      <c r="R40" s="62"/>
      <c r="S40" s="62"/>
      <c r="T40" s="62"/>
      <c r="Z40" s="62"/>
      <c r="AA40" s="62"/>
      <c r="AB40" s="62"/>
      <c r="AC40" s="62"/>
      <c r="AD40" s="62"/>
      <c r="AE40" s="62"/>
    </row>
    <row r="41" spans="2:31" x14ac:dyDescent="0.25">
      <c r="B41" t="s">
        <v>13</v>
      </c>
      <c r="C41">
        <v>9</v>
      </c>
      <c r="D41" s="5">
        <f>((('Gross tiller data LC'!D76/'Gross tiller data LC'!C86)*100)/30)</f>
        <v>6.666666666666667</v>
      </c>
      <c r="E41" s="5">
        <f>((('Gross tiller data LC'!E86/'Gross tiller data LC'!D87)*100)/40)</f>
        <v>22.5</v>
      </c>
      <c r="F41" s="5">
        <f>((('Gross tiller data LC'!F78/'Gross tiller data LC'!E86)*100)/21)</f>
        <v>1.587301587301587</v>
      </c>
      <c r="G41" s="5">
        <f>((('Gross tiller data LC'!G79/'Gross tiller data LC'!F86)*100)/30)</f>
        <v>0.55555555555555547</v>
      </c>
      <c r="H41" s="5">
        <f>((('Gross tiller data LC'!H80/'Gross tiller data LC'!G86)*100)/29)</f>
        <v>0.65681444991789817</v>
      </c>
      <c r="I41" s="5">
        <f>((('Gross tiller data LC'!I81/'Gross tiller data LC'!H86)*100)/34)</f>
        <v>0</v>
      </c>
      <c r="J41" s="5">
        <f>((('Gross tiller data LC'!J181/'Gross tiller data LC'!I184)*100)/33)</f>
        <v>0.13774104683195593</v>
      </c>
      <c r="K41" s="5">
        <f>((('Gross tiller data LC'!K210/'Gross tiller data LC'!J212)*100)/31)</f>
        <v>0.52029136316337143</v>
      </c>
      <c r="O41" s="62"/>
      <c r="P41" s="62"/>
      <c r="Q41" s="62"/>
      <c r="R41" s="62"/>
      <c r="S41" s="62"/>
      <c r="T41" s="62"/>
      <c r="Z41" s="62"/>
      <c r="AA41" s="62"/>
      <c r="AB41" s="62"/>
      <c r="AC41" s="62"/>
      <c r="AD41" s="62"/>
      <c r="AE41" s="62"/>
    </row>
    <row r="42" spans="2:31" x14ac:dyDescent="0.25">
      <c r="B42" t="s">
        <v>13</v>
      </c>
      <c r="C42">
        <v>10</v>
      </c>
      <c r="D42" s="5">
        <f>((('Gross tiller data LC'!D161/'Gross tiller data LC'!C170)*100)/30)</f>
        <v>4.166666666666667</v>
      </c>
      <c r="E42" s="5">
        <f>((('Gross tiller data LC'!E162/'Gross tiller data LC'!D170)*100)/40)</f>
        <v>4.166666666666667</v>
      </c>
      <c r="F42" s="5">
        <f>((('Gross tiller data LC'!F163/'Gross tiller data LC'!E170)*100)/21)</f>
        <v>1.1904761904761905</v>
      </c>
      <c r="G42" s="5">
        <f>((('Gross tiller data LC'!G164/'Gross tiller data LC'!F170)*100)/30)</f>
        <v>0.88888888888888895</v>
      </c>
      <c r="H42" s="5">
        <f>((('Gross tiller data LC'!H165/'Gross tiller data LC'!G170)*100)/29)</f>
        <v>0.54446460980036293</v>
      </c>
      <c r="I42" s="5">
        <f>((('Gross tiller data LC'!I166/'Gross tiller data LC'!H170)*100)/34)</f>
        <v>0</v>
      </c>
      <c r="J42" s="5">
        <f>((('Gross tiller data LC'!J195/'Gross tiller data LC'!I198)*100)/33)</f>
        <v>5.4112554112554112E-2</v>
      </c>
      <c r="O42" s="62"/>
      <c r="P42" s="62"/>
      <c r="Q42" s="62"/>
      <c r="R42" s="62"/>
      <c r="S42" s="62"/>
      <c r="T42" s="62"/>
      <c r="Z42" s="62"/>
      <c r="AA42" s="62"/>
      <c r="AB42" s="62"/>
      <c r="AC42" s="62"/>
      <c r="AD42" s="62"/>
      <c r="AE42" s="62"/>
    </row>
    <row r="43" spans="2:31" x14ac:dyDescent="0.25">
      <c r="B43" t="s">
        <v>13</v>
      </c>
      <c r="C43">
        <v>11</v>
      </c>
      <c r="D43" s="5">
        <f>((('Gross tiller data LC'!D32/'Gross tiller data LC'!C41)*100)/30)</f>
        <v>4.166666666666667</v>
      </c>
      <c r="E43" s="5">
        <f>((('Gross tiller data LC'!E33/'Gross tiller data LC'!D41)*100)/40)</f>
        <v>9.1666666666666661</v>
      </c>
      <c r="F43" s="5">
        <f>((('Gross tiller data LC'!F34/'Gross tiller data LC'!E41)*100)/21)</f>
        <v>0.7936507936507935</v>
      </c>
      <c r="G43" s="5">
        <f>((('Gross tiller data LC'!G35/'Gross tiller data LC'!F41)*100)/30)</f>
        <v>0.47619047619047616</v>
      </c>
      <c r="H43" s="5">
        <f>((('Gross tiller data LC'!H36/'Gross tiller data LC'!G41)*100)/29)</f>
        <v>0.32530904359141188</v>
      </c>
      <c r="I43" s="5">
        <f>((('Gross tiller data LC'!I37/'Gross tiller data LC'!H41)*100)/34)</f>
        <v>0.21008403361344535</v>
      </c>
      <c r="J43" s="5">
        <f>((('Gross tiller data LC'!J125/'Gross tiller data LC'!I128)*100)/33)</f>
        <v>8.4175084175084167E-2</v>
      </c>
      <c r="O43" s="62"/>
      <c r="P43" s="62"/>
      <c r="Q43" s="62"/>
      <c r="R43" s="62"/>
      <c r="S43" s="62"/>
      <c r="T43" s="62"/>
      <c r="Z43" s="62"/>
      <c r="AA43" s="62"/>
      <c r="AB43" s="62"/>
      <c r="AC43" s="62"/>
      <c r="AD43" s="62"/>
      <c r="AE43" s="62"/>
    </row>
    <row r="44" spans="2:31" x14ac:dyDescent="0.25">
      <c r="B44" t="s">
        <v>13</v>
      </c>
      <c r="C44">
        <v>12</v>
      </c>
      <c r="D44" s="5">
        <f>((('Gross tiller data LC'!D175/'Gross tiller data LC'!C184)*100)/30)</f>
        <v>6.666666666666667</v>
      </c>
      <c r="E44" s="5">
        <f>((('Gross tiller data LC'!E176/'Gross tiller data LC'!D184)*100)/40)</f>
        <v>6.6666666666666661</v>
      </c>
      <c r="F44" s="5">
        <f>((('Gross tiller data LC'!F177/'Gross tiller data LC'!E184)*100)/21)</f>
        <v>1.1544011544011543</v>
      </c>
      <c r="G44" s="5">
        <f>((('Gross tiller data LC'!G178/'Gross tiller data LC'!F184)*100)/30)</f>
        <v>0.48780487804878042</v>
      </c>
      <c r="H44" s="5">
        <f>((('Gross tiller data LC'!H179/'Gross tiller data LC'!G184)*100)/29)</f>
        <v>0.73367571533382248</v>
      </c>
      <c r="I44" s="5">
        <f>((('Gross tiller data LC'!I180/'Gross tiller data LC'!H184)*100)/34)</f>
        <v>0.17301038062283736</v>
      </c>
      <c r="J44" s="5">
        <f>((('Gross tiller data LC'!J209/'Gross tiller data LC'!I212)*100)/33)</f>
        <v>0.68426197458455518</v>
      </c>
      <c r="O44" s="62"/>
      <c r="P44" s="62"/>
      <c r="Q44" s="62"/>
      <c r="R44" s="62"/>
      <c r="S44" s="62"/>
      <c r="T44" s="62"/>
      <c r="Z44" s="62"/>
      <c r="AA44" s="62"/>
      <c r="AB44" s="62"/>
      <c r="AC44" s="62"/>
      <c r="AD44" s="62"/>
      <c r="AE44" s="62"/>
    </row>
    <row r="45" spans="2:31" x14ac:dyDescent="0.25">
      <c r="B45" t="s">
        <v>13</v>
      </c>
      <c r="C45">
        <v>13</v>
      </c>
      <c r="D45" s="5">
        <f>((('Gross tiller data LC'!D189/'Gross tiller data LC'!C198)*100)/30)</f>
        <v>20</v>
      </c>
      <c r="E45" s="5">
        <f>((('Gross tiller data LC'!E190/'Gross tiller data LC'!D198)*100)/40)</f>
        <v>3.4523809523809526</v>
      </c>
      <c r="F45" s="5">
        <f>((('Gross tiller data LC'!F191/'Gross tiller data LC'!E198)*100)/21)</f>
        <v>1.0476190476190477</v>
      </c>
      <c r="G45" s="5">
        <f>((('Gross tiller data LC'!G192/'Gross tiller data LC'!F198)*100)/30)</f>
        <v>0.54644808743169393</v>
      </c>
      <c r="H45" s="5">
        <f>((('Gross tiller data LC'!H193/'Gross tiller data LC'!G198)*100)/29)</f>
        <v>0.50709939148073024</v>
      </c>
      <c r="I45" s="5">
        <f>((('Gross tiller data LC'!I194/'Gross tiller data LC'!H198)*100)/34)</f>
        <v>0</v>
      </c>
      <c r="O45" s="62"/>
      <c r="P45" s="62"/>
      <c r="Q45" s="62"/>
      <c r="R45" s="62"/>
      <c r="S45" s="62"/>
      <c r="T45" s="62"/>
      <c r="Z45" s="62"/>
      <c r="AA45" s="62"/>
      <c r="AB45" s="62"/>
      <c r="AC45" s="62"/>
      <c r="AD45" s="62"/>
      <c r="AE45" s="62"/>
    </row>
    <row r="46" spans="2:31" x14ac:dyDescent="0.25">
      <c r="B46" t="s">
        <v>13</v>
      </c>
      <c r="C46">
        <v>14</v>
      </c>
      <c r="D46" s="5">
        <f>((('Gross tiller data LC'!D119/'Gross tiller data LC'!C128)*100)/30)</f>
        <v>5</v>
      </c>
      <c r="E46" s="5">
        <f>((('Gross tiller data LC'!E120/'Gross tiller data LC'!D128)*100)/40)</f>
        <v>5.7499999999999991</v>
      </c>
      <c r="F46" s="5">
        <f>((('Gross tiller data LC'!F121/'Gross tiller data LC'!E128)*100)/21)</f>
        <v>0.8658008658008659</v>
      </c>
      <c r="G46" s="5">
        <f>((('Gross tiller data LC'!G122/'Gross tiller data LC'!F128)*100)/30)</f>
        <v>0.76923076923076927</v>
      </c>
      <c r="H46" s="5">
        <f>((('Gross tiller data LC'!H123/'Gross tiller data LC'!G128)*100)/29)</f>
        <v>0.51357300073367573</v>
      </c>
      <c r="I46" s="5">
        <f>((('Gross tiller data LC'!I124/'Gross tiller data LC'!H128)*100)/34)</f>
        <v>0</v>
      </c>
      <c r="O46" s="62"/>
      <c r="P46" s="62"/>
      <c r="Q46" s="62"/>
      <c r="R46" s="62"/>
      <c r="S46" s="62"/>
      <c r="T46" s="62"/>
      <c r="Z46" s="62"/>
      <c r="AA46" s="62"/>
      <c r="AB46" s="62"/>
      <c r="AC46" s="62"/>
      <c r="AD46" s="62"/>
      <c r="AE46" s="62"/>
    </row>
    <row r="47" spans="2:31" x14ac:dyDescent="0.25">
      <c r="B47" t="s">
        <v>13</v>
      </c>
      <c r="C47">
        <v>15</v>
      </c>
      <c r="D47" s="5">
        <f>((('Gross tiller data LC'!D203/'Gross tiller data LC'!C212)*100)/30)</f>
        <v>4.4444444444444438</v>
      </c>
      <c r="E47" s="5">
        <f>((('Gross tiller data LC'!E204/'Gross tiller data LC'!D212)*100)/40)</f>
        <v>5.3571428571428568</v>
      </c>
      <c r="F47" s="5">
        <f>((('Gross tiller data LC'!F205/'Gross tiller data LC'!E212)*100)/21)</f>
        <v>1.9480519480519483</v>
      </c>
      <c r="G47" s="5">
        <f>((('Gross tiller data LC'!G206/'Gross tiller data LC'!F212)*100)/30)</f>
        <v>1.0344827586206897</v>
      </c>
      <c r="H47" s="5">
        <f>((('Gross tiller data LC'!H207/'Gross tiller data LC'!G212)*100)/29)</f>
        <v>0.99818511796733222</v>
      </c>
      <c r="I47" s="5">
        <f>((('Gross tiller data LC'!I208/'Gross tiller data LC'!H212)*100)/34)</f>
        <v>0.31289111389236546</v>
      </c>
      <c r="O47" s="62"/>
      <c r="P47" s="62"/>
      <c r="Q47" s="62"/>
      <c r="R47" s="62"/>
      <c r="S47" s="62"/>
      <c r="T47" s="62"/>
      <c r="Z47" s="62"/>
      <c r="AA47" s="62"/>
      <c r="AB47" s="62"/>
      <c r="AC47" s="62"/>
      <c r="AD47" s="62"/>
      <c r="AE47" s="62"/>
    </row>
    <row r="52" spans="1:9" x14ac:dyDescent="0.25">
      <c r="D52" s="109" t="s">
        <v>41</v>
      </c>
      <c r="E52" s="109"/>
      <c r="F52" s="61" t="s">
        <v>39</v>
      </c>
      <c r="G52" s="61" t="s">
        <v>40</v>
      </c>
      <c r="H52" s="61" t="s">
        <v>42</v>
      </c>
      <c r="I52" s="61" t="s">
        <v>43</v>
      </c>
    </row>
    <row r="53" spans="1:9" x14ac:dyDescent="0.25">
      <c r="A53" s="4" t="s">
        <v>152</v>
      </c>
      <c r="B53" t="s">
        <v>9</v>
      </c>
      <c r="C53" t="s">
        <v>10</v>
      </c>
      <c r="D53" t="s">
        <v>6</v>
      </c>
      <c r="E53" t="s">
        <v>7</v>
      </c>
      <c r="F53" t="s">
        <v>8</v>
      </c>
      <c r="G53" s="3">
        <v>42054</v>
      </c>
      <c r="H53" s="3">
        <v>42080</v>
      </c>
      <c r="I53" s="3">
        <v>42108</v>
      </c>
    </row>
    <row r="54" spans="1:9" x14ac:dyDescent="0.25">
      <c r="B54" t="s">
        <v>11</v>
      </c>
      <c r="C54">
        <v>1</v>
      </c>
      <c r="D54" s="5">
        <f>(((('Gross tiller data FC'!G14-'Gross tiller data FC'!H15)*100)/'Gross tiller data FC'!G14)/29)</f>
        <v>0.84694494857834246</v>
      </c>
      <c r="E54" s="5">
        <f>(((('Gross tiller data FC'!H14-'Gross tiller data FC'!I15)*100)/'Gross tiller data FC'!H14)/34)</f>
        <v>0.65070275897969809</v>
      </c>
      <c r="F54" s="5">
        <f>(((('Gross tiller data FC'!I14-'Gross tiller data FC'!J15)*100)/'Gross tiller data FC'!I14)/33)</f>
        <v>6.1842918985776131E-2</v>
      </c>
      <c r="G54" s="5">
        <f>(((('Gross tiller data FC'!J14-'Gross tiller data FC'!K15)*100)/'Gross tiller data FC'!J14)/21)</f>
        <v>0.28011204481792717</v>
      </c>
      <c r="H54" s="5">
        <f>(((('Gross tiller data FC'!K14-'Gross tiller data FC'!L15)*100)/'Gross tiller data FC'!K14)/26)</f>
        <v>1.6374714394516374</v>
      </c>
      <c r="I54" s="5">
        <f>(((('Gross tiller data FC'!L148-'Gross tiller data FC'!M149)*100)/'Gross tiller data FC'!L148)/28)</f>
        <v>1.2315270935960592</v>
      </c>
    </row>
    <row r="55" spans="1:9" x14ac:dyDescent="0.25">
      <c r="B55" t="s">
        <v>11</v>
      </c>
      <c r="C55">
        <v>2</v>
      </c>
      <c r="D55" s="5">
        <f>(((('Gross tiller data FC'!G29-'Gross tiller data FC'!H30)*100)/'Gross tiller data FC'!G29)/29)</f>
        <v>0.54858934169278994</v>
      </c>
      <c r="E55" s="5">
        <f>(((('Gross tiller data FC'!H29-'Gross tiller data FC'!I30)*100)/'Gross tiller data FC'!H29)/34)</f>
        <v>0.53475935828877008</v>
      </c>
      <c r="F55" s="5">
        <f>(((('Gross tiller data FC'!I29-'Gross tiller data FC'!J30)*100)/'Gross tiller data FC'!I29)/33)</f>
        <v>0.67340067340067333</v>
      </c>
      <c r="G55" s="5">
        <f>(((('Gross tiller data FC'!J29-'Gross tiller data FC'!K30)*100)/'Gross tiller data FC'!J29)/21)</f>
        <v>0.27210884353741499</v>
      </c>
      <c r="H55" s="5">
        <f>(((('Gross tiller data FC'!K29-'Gross tiller data FC'!L30)*100)/'Gross tiller data FC'!K29)/26)</f>
        <v>1.0180995475113122</v>
      </c>
      <c r="I55" s="5">
        <f>(((('Gross tiller data FC'!L162-'Gross tiller data FC'!M163)*100)/'Gross tiller data FC'!L162)/28)</f>
        <v>1.4478764478764479</v>
      </c>
    </row>
    <row r="56" spans="1:9" x14ac:dyDescent="0.25">
      <c r="B56" t="s">
        <v>11</v>
      </c>
      <c r="C56">
        <v>3</v>
      </c>
      <c r="D56" s="5">
        <f>((('Gross tiller data FC'!G59-'Gross tiller data FC'!H60)*100)/'Gross tiller data FC'!G59)/29</f>
        <v>0.16163793103448276</v>
      </c>
      <c r="E56" s="5">
        <f>(((('Gross tiller data FC'!H59-'Gross tiller data FC'!I60)*100)/'Gross tiller data FC'!H59)/34)</f>
        <v>0.35650623885918004</v>
      </c>
      <c r="F56" s="5">
        <f>(((('Gross tiller data FC'!I59-'Gross tiller data FC'!J60)*100)/'Gross tiller data FC'!I59)/33)</f>
        <v>0.45228403437358661</v>
      </c>
      <c r="G56" s="5">
        <f>(((('Gross tiller data FC'!J59-'Gross tiller data FC'!K60)*100)/'Gross tiller data FC'!J59)/33)</f>
        <v>0.83088954056695985</v>
      </c>
      <c r="H56" s="5">
        <f>(((('Gross tiller data FC'!K148-'Gross tiller data FC'!L149)*100)/'Gross tiller data FC'!K148)/26)</f>
        <v>0.60096153846153844</v>
      </c>
      <c r="I56" s="5">
        <f>(((('Gross tiller data FC'!L177-'Gross tiller data FC'!M178)*100)/'Gross tiller data FC'!L177)/28)</f>
        <v>1.0551948051948052</v>
      </c>
    </row>
    <row r="57" spans="1:9" x14ac:dyDescent="0.25">
      <c r="B57" t="s">
        <v>11</v>
      </c>
      <c r="C57">
        <v>4</v>
      </c>
      <c r="D57" s="5">
        <f>(((('Gross tiller data FC'!G104-'Gross tiller data FC'!H105)*100)/'Gross tiller data FC'!G104)/29)</f>
        <v>0.49261083743842365</v>
      </c>
      <c r="E57" s="5">
        <f>(((('Gross tiller data FC'!H104-'Gross tiller data FC'!I105)*100)/'Gross tiller data FC'!H104)/34)</f>
        <v>0.24509803921568629</v>
      </c>
      <c r="F57" s="5">
        <f>(((('Gross tiller data FC'!I104-'Gross tiller data FC'!J105)*100)/'Gross tiller data FC'!I104)/33)</f>
        <v>0.74428495481127066</v>
      </c>
      <c r="G57" s="5">
        <f>(((('Gross tiller data FC'!J74-'Gross tiller data FC'!K75)*100)/'Gross tiller data FC'!J74)/21)</f>
        <v>1.1904761904761905</v>
      </c>
      <c r="H57" s="5">
        <f>(((('Gross tiller data FC'!K162-'Gross tiller data FC'!L163)*100)/'Gross tiller data FC'!K162)/26)</f>
        <v>0.28846153846153844</v>
      </c>
    </row>
    <row r="58" spans="1:9" x14ac:dyDescent="0.25">
      <c r="B58" t="s">
        <v>11</v>
      </c>
      <c r="C58">
        <v>5</v>
      </c>
      <c r="D58" s="5">
        <f>(((('Gross tiller data FC'!G74-'Gross tiller data FC'!H75)*100)/'Gross tiller data FC'!G74)/29)</f>
        <v>1.1273209549071619</v>
      </c>
      <c r="E58" s="5">
        <f>(((('Gross tiller data FC'!H74-'Gross tiller data FC'!I75)*100)/'Gross tiller data FC'!H74)/34)</f>
        <v>1.206636500754148</v>
      </c>
      <c r="F58" s="5">
        <f>(((('Gross tiller data FC'!I74-'Gross tiller data FC'!J75)*100)/'Gross tiller data FC'!I74)/33)</f>
        <v>1.7127799736495388</v>
      </c>
      <c r="G58" s="5">
        <f>(((('Gross tiller data FC'!J148-'Gross tiller data FC'!K149)*100)/'Gross tiller data FC'!J148)/21)</f>
        <v>0.14430014430014429</v>
      </c>
      <c r="H58" s="5">
        <f>(((('Gross tiller data FC'!K44-'Gross tiller data FC'!L45)*100)/'Gross tiller data FC'!K44)/26)</f>
        <v>0.59171597633136097</v>
      </c>
    </row>
    <row r="59" spans="1:9" x14ac:dyDescent="0.25">
      <c r="B59" t="s">
        <v>11</v>
      </c>
      <c r="C59">
        <v>6</v>
      </c>
      <c r="D59" s="5">
        <f>(((('Gross tiller data FC'!G148-'Gross tiller data FC'!H149)*100)/'Gross tiller data FC'!G148)/29)</f>
        <v>0.73891625615763545</v>
      </c>
      <c r="E59" s="5">
        <f>(((('Gross tiller data FC'!H148-'Gross tiller data FC'!I149)*100)/'Gross tiller data FC'!H148)/34)</f>
        <v>0.51150895140664954</v>
      </c>
      <c r="F59" s="5">
        <f>(((('Gross tiller data FC'!I148-'Gross tiller data FC'!J149)*100)/'Gross tiller data FC'!I148)/33)</f>
        <v>0.77700077700077708</v>
      </c>
      <c r="G59" s="5">
        <f>(((('Gross tiller data FC'!J162-'Gross tiller data FC'!K163)*100)/'Gross tiller data FC'!J162)/21)</f>
        <v>0.25062656641604014</v>
      </c>
      <c r="H59" s="5">
        <f>(((('Gross tiller data FC'!K177-'Gross tiller data FC'!L178)*100)/'Gross tiller data FC'!K177)/26)</f>
        <v>0.24549918166939444</v>
      </c>
    </row>
    <row r="60" spans="1:9" x14ac:dyDescent="0.25">
      <c r="B60" t="s">
        <v>11</v>
      </c>
      <c r="C60">
        <v>7</v>
      </c>
      <c r="D60" s="5">
        <f>(((('Gross tiller data FC'!G162-'Gross tiller data FC'!H163)*100)/'Gross tiller data FC'!G162)/29)</f>
        <v>0.356718192627824</v>
      </c>
      <c r="E60" s="5">
        <f>(((('Gross tiller data FC'!H162-'Gross tiller data FC'!I163)*100)/'Gross tiller data FC'!H162)/34)</f>
        <v>0.73529411764705888</v>
      </c>
      <c r="F60" s="5">
        <f>(((('Gross tiller data FC'!I162-'Gross tiller data FC'!J163)*100)/'Gross tiller data FC'!I162)/33)</f>
        <v>0.79051383399209485</v>
      </c>
      <c r="G60" s="5">
        <f>(((('Gross tiller data FC'!J88-'Gross tiller data FC'!K89)*100)/'Gross tiller data FC'!J88)/21)</f>
        <v>0.46082949308755761</v>
      </c>
    </row>
    <row r="61" spans="1:9" x14ac:dyDescent="0.25">
      <c r="B61" t="s">
        <v>11</v>
      </c>
      <c r="C61">
        <v>8</v>
      </c>
      <c r="D61" s="5">
        <f>(((('Gross tiller data FC'!G193-'Gross tiller data FC'!H194)*100)/'Gross tiller data FC'!G193)/29)</f>
        <v>0.51085568326947639</v>
      </c>
      <c r="E61" s="5">
        <f>(((('Gross tiller data FC'!H193-'Gross tiller data FC'!I194)*100)/'Gross tiller data FC'!H193)/34)</f>
        <v>0.58823529411764708</v>
      </c>
      <c r="F61" s="5">
        <f>(((('Gross tiller data FC'!I119-'Gross tiller data FC'!J120)*100)/'Gross tiller data FC'!I119)/33)</f>
        <v>0.11655011655011656</v>
      </c>
      <c r="G61" s="5">
        <f>(((('Gross tiller data FC'!J44-'Gross tiller data FC'!K45)*100)/'Gross tiller data FC'!J44)/21)</f>
        <v>0.52910052910052907</v>
      </c>
    </row>
    <row r="62" spans="1:9" x14ac:dyDescent="0.25">
      <c r="B62" t="s">
        <v>11</v>
      </c>
      <c r="C62">
        <v>9</v>
      </c>
      <c r="D62" s="5">
        <f>(((('Gross tiller data FC'!G207-'Gross tiller data FC'!H208)*100)/'Gross tiller data FC'!G207)/29)</f>
        <v>1.0141987829614605</v>
      </c>
      <c r="E62" s="5">
        <f>(((('Gross tiller data FC'!H207-'Gross tiller data FC'!I208)*100)/'Gross tiller data FC'!H207)/34)</f>
        <v>0.58823529411764708</v>
      </c>
      <c r="F62" s="5">
        <f>(((('Gross tiller data FC'!I88-'Gross tiller data FC'!J89)*100)/'Gross tiller data FC'!I88)/33)</f>
        <v>0.77700077700077708</v>
      </c>
      <c r="G62" s="5">
        <f>(((('Gross tiller data FC'!J177-'Gross tiller data FC'!K178)*100)/'Gross tiller data FC'!J177)/21)</f>
        <v>0.21164021164021166</v>
      </c>
    </row>
    <row r="63" spans="1:9" x14ac:dyDescent="0.25">
      <c r="B63" t="s">
        <v>11</v>
      </c>
      <c r="C63">
        <v>10</v>
      </c>
      <c r="D63" s="5">
        <f>(((('Gross tiller data FC'!G119-'Gross tiller data FC'!H120)*100)/'Gross tiller data FC'!G119)/29)</f>
        <v>0.83876980428704562</v>
      </c>
      <c r="E63" s="5">
        <f>(((('Gross tiller data FC'!H119-'Gross tiller data FC'!I120)*100)/'Gross tiller data FC'!H119)/34)</f>
        <v>0.68627450980392157</v>
      </c>
      <c r="F63" s="5">
        <f>(((('Gross tiller data FC'!I44-'Gross tiller data FC'!J45)*100)/'Gross tiller data FC'!I44)/33)</f>
        <v>0.46620046620046623</v>
      </c>
    </row>
    <row r="64" spans="1:9" x14ac:dyDescent="0.25">
      <c r="B64" t="s">
        <v>11</v>
      </c>
      <c r="C64">
        <v>11</v>
      </c>
      <c r="D64" s="5">
        <f>(((('Gross tiller data FC'!G221-'Gross tiller data FC'!H222)*100)/'Gross tiller data FC'!G221)/29)</f>
        <v>0.95785440613026818</v>
      </c>
      <c r="E64" s="5">
        <f>(((('Gross tiller data FC'!H221-'Gross tiller data FC'!I222)*100)/'Gross tiller data FC'!H221)/34)</f>
        <v>1.2427506213753106</v>
      </c>
      <c r="F64" s="5">
        <f>(((('Gross tiller data FC'!I177-'Gross tiller data FC'!J178)*100)/'Gross tiller data FC'!I177)/33)</f>
        <v>0.59288537549407117</v>
      </c>
    </row>
    <row r="65" spans="2:13" x14ac:dyDescent="0.25">
      <c r="B65" t="s">
        <v>11</v>
      </c>
      <c r="C65">
        <v>12</v>
      </c>
      <c r="D65" s="5">
        <f>(((('Gross tiller data FC'!G88-'Gross tiller data FC'!H89)*100)/'Gross tiller data FC'!G88)/29)</f>
        <v>0.64655172413793105</v>
      </c>
      <c r="E65" s="5">
        <f>(((('Gross tiller data FC'!H88-'Gross tiller data FC'!I89)*100)/'Gross tiller data FC'!H88)/34)</f>
        <v>0.34199726402188779</v>
      </c>
      <c r="F65" s="5">
        <f>(((('Gross tiller data FC'!I134-'Gross tiller data FC'!J135)*100)/'Gross tiller data FC'!I134)/33)</f>
        <v>1.0606060606060606</v>
      </c>
    </row>
    <row r="66" spans="2:13" x14ac:dyDescent="0.25">
      <c r="B66" t="s">
        <v>11</v>
      </c>
      <c r="C66">
        <v>13</v>
      </c>
      <c r="D66" s="5">
        <f>(((('Gross tiller data FC'!G44-'Gross tiller data FC'!H45)*100)/'Gross tiller data FC'!G44)/29)</f>
        <v>0.44699872286079184</v>
      </c>
      <c r="E66" s="5">
        <f>(((('Gross tiller data FC'!H44-'Gross tiller data FC'!I45)*100)/'Gross tiller data FC'!H44)/34)</f>
        <v>0.7769145394006659</v>
      </c>
      <c r="F66" s="5">
        <f>(((('Gross tiller data EC'!I14-'Gross tiller data EC'!J15)*100)/'Gross tiller data EC'!I14)/33)</f>
        <v>0.53235053235053242</v>
      </c>
    </row>
    <row r="67" spans="2:13" x14ac:dyDescent="0.25">
      <c r="B67" t="s">
        <v>11</v>
      </c>
      <c r="C67">
        <v>14</v>
      </c>
      <c r="D67" s="5">
        <f>(((('Gross tiller data FC'!G177-'Gross tiller data FC'!H178)*100)/'Gross tiller data FC'!G177)/29)</f>
        <v>0.82564351627003396</v>
      </c>
      <c r="E67" s="5">
        <f>(((('Gross tiller data FC'!H177-'Gross tiller data FC'!I178)*100)/'Gross tiller data FC'!H177)/34)</f>
        <v>0.81135902636916835</v>
      </c>
      <c r="F67" s="5">
        <f>(((('Gross tiller data EC'!I59-'Gross tiller data EC'!J60)*100)/'Gross tiller data EC'!I59)/33)</f>
        <v>0.71905495634309191</v>
      </c>
    </row>
    <row r="68" spans="2:13" x14ac:dyDescent="0.25">
      <c r="B68" t="s">
        <v>11</v>
      </c>
      <c r="C68">
        <v>15</v>
      </c>
      <c r="D68" s="5">
        <f>(((('Gross tiller data FC'!G134-'Gross tiller data FC'!H135)*100)/'Gross tiller data FC'!G134)/29)</f>
        <v>1.5572858731924362</v>
      </c>
      <c r="E68" s="5">
        <f>(((('Gross tiller data FC'!H134-'Gross tiller data FC'!I135)*100)/'Gross tiller data FC'!H134)/34)</f>
        <v>1.3368983957219251</v>
      </c>
      <c r="F68" s="5">
        <f>(((('Gross tiller data EC'!I29-'Gross tiller data EC'!J30)*100)/'Gross tiller data EC'!I29)/33)</f>
        <v>2.1367521367521367</v>
      </c>
    </row>
    <row r="69" spans="2:13" x14ac:dyDescent="0.25">
      <c r="B69" t="s">
        <v>12</v>
      </c>
      <c r="C69">
        <v>1</v>
      </c>
      <c r="D69" s="5">
        <f>(((('Gross tiller data EC'!G14-'Gross tiller data EC'!H15)*100)/'Gross tiller data EC'!G14)/29)</f>
        <v>5.1466803911477101E-2</v>
      </c>
      <c r="E69" s="5">
        <f>(((('Gross tiller data EC'!H14-'Gross tiller data EC'!I15)*100)/'Gross tiller data EC'!H14)/34)</f>
        <v>0.25735294117647056</v>
      </c>
      <c r="F69" s="5">
        <f>((('Gross tiller data EC'!I14-'Gross tiller data EC'!J15)*100)/'Gross tiller data EC'!I14)/33</f>
        <v>0.53235053235053242</v>
      </c>
      <c r="G69" s="5">
        <f>(((('Gross tiller data EC'!J14-'Gross tiller data EC'!K15)*100)/'Gross tiller data EC'!J14)/31)</f>
        <v>0.10080645161290322</v>
      </c>
      <c r="H69" s="5">
        <f>(((('Gross tiller data EC'!K14-'Gross tiller data EC'!L15)*100)/'Gross tiller data EC'!K14)/26)</f>
        <v>1.2620192307692308</v>
      </c>
      <c r="I69" s="5">
        <f>((('Gross tiller data EC'!L59-'Gross tiller data EC'!M60)*100)/'Gross tiller data EC'!L59)/28</f>
        <v>0.83586626139817632</v>
      </c>
    </row>
    <row r="70" spans="2:13" x14ac:dyDescent="0.25">
      <c r="B70" t="s">
        <v>12</v>
      </c>
      <c r="C70">
        <v>2</v>
      </c>
      <c r="D70" s="5">
        <f>(((('Gross tiller data EC'!G59-'Gross tiller data EC'!H60)*100)/'Gross tiller data EC'!G59)/29)</f>
        <v>0.14367816091954025</v>
      </c>
      <c r="E70" s="5">
        <f>(((('Gross tiller data EC'!H59-'Gross tiller data EC'!I60)*100)/'Gross tiller data EC'!H59)/34)</f>
        <v>0.24509803921568629</v>
      </c>
      <c r="F70" s="5">
        <f>(((('Gross tiller data EC'!I59-'Gross tiller data EC'!J60)*100)/'Gross tiller data EC'!I59)/33)</f>
        <v>0.71905495634309191</v>
      </c>
      <c r="G70" s="5">
        <f>(((('Gross tiller data EC'!J59-'Gross tiller data EC'!K60)*100)/'Gross tiller data EC'!J59)/31)</f>
        <v>0.20161290322580644</v>
      </c>
      <c r="H70" s="5">
        <f>(((('Gross tiller data EC'!K59-'Gross tiller data EC'!L60)*100)/'Gross tiller data EC'!K59)/26)</f>
        <v>0.24038461538461539</v>
      </c>
      <c r="I70" s="5">
        <f>(((('Gross tiller data EC'!L74-'Gross tiller data EC'!M75)*100)/'Gross tiller data EC'!L74)/28)</f>
        <v>0.21645021645021645</v>
      </c>
    </row>
    <row r="71" spans="2:13" x14ac:dyDescent="0.25">
      <c r="B71" t="s">
        <v>12</v>
      </c>
      <c r="C71">
        <v>3</v>
      </c>
      <c r="D71" s="5">
        <f>(((('Gross tiller data EC'!G105-'Gross tiller data EC'!H106)*100)/'Gross tiller data EC'!G105)/29)</f>
        <v>1.2212643678160919</v>
      </c>
      <c r="E71" s="5">
        <f>(((('Gross tiller data EC'!H105-'Gross tiller data EC'!I106)*100)/'Gross tiller data EC'!H105)/34)</f>
        <v>1.1363636363636362</v>
      </c>
      <c r="F71" s="5">
        <f>(((('Gross tiller data EC'!I29-'Gross tiller data EC'!J30)*100)/'Gross tiller data EC'!I29)/33)</f>
        <v>2.1367521367521367</v>
      </c>
      <c r="G71" s="5">
        <f>(((('Gross tiller data EC'!J29-'Gross tiller data EC'!K30)*100)/'Gross tiller data EC'!J29)/31)</f>
        <v>2.315963606286187</v>
      </c>
      <c r="H71" s="5">
        <f>(((('Gross tiller data EC'!K29-'Gross tiller data EC'!L30)*100)/'Gross tiller data EC'!K29)/26)</f>
        <v>2.9352226720647772</v>
      </c>
      <c r="I71" s="5">
        <f>((('Gross tiller data EC'!L89-'Gross tiller data EC'!M90)*100)/'Gross tiller data EC'!L89)/28</f>
        <v>1.0044642857142858</v>
      </c>
      <c r="M71" s="5"/>
    </row>
    <row r="72" spans="2:13" x14ac:dyDescent="0.25">
      <c r="B72" t="s">
        <v>12</v>
      </c>
      <c r="C72">
        <v>4</v>
      </c>
      <c r="D72" s="5">
        <f>(((('Gross tiller data EC'!G29-'Gross tiller data EC'!H30)*100)/'Gross tiller data EC'!G29)/29)</f>
        <v>2.5323275862068964</v>
      </c>
      <c r="E72" s="5">
        <f>(((('Gross tiller data EC'!H29-'Gross tiller data EC'!I30)*100)/'Gross tiller data EC'!H29)/34)</f>
        <v>2.1008403361344539</v>
      </c>
      <c r="F72" s="5">
        <f>(((('Gross tiller data EC'!I150-'Gross tiller data EC'!J151)*100)/'Gross tiller data EC'!I150)/33)</f>
        <v>1.1994949494949496</v>
      </c>
      <c r="G72" s="5">
        <f>(((('Gross tiller data EC'!J195-'Gross tiller data EC'!K196)*100)/'Gross tiller data EC'!J195)/31)</f>
        <v>1.0035842293906809</v>
      </c>
      <c r="H72" s="5">
        <f>(((('Gross tiller data EC'!K74-'Gross tiller data EC'!L75)*100)/'Gross tiller data EC'!K74)/26)</f>
        <v>0.36057692307692307</v>
      </c>
      <c r="M72" s="5"/>
    </row>
    <row r="73" spans="2:13" x14ac:dyDescent="0.25">
      <c r="B73" t="s">
        <v>12</v>
      </c>
      <c r="C73">
        <v>5</v>
      </c>
      <c r="D73" s="5">
        <f>(((('Gross tiller data EC'!G150-'Gross tiller data EC'!H151)*100)/'Gross tiller data EC'!G150)/29)</f>
        <v>0.70733863837312116</v>
      </c>
      <c r="E73" s="5">
        <f>(((('Gross tiller data EC'!H150-'Gross tiller data EC'!I151)*100)/'Gross tiller data EC'!H150)/34)</f>
        <v>0.350140056022409</v>
      </c>
      <c r="F73" s="5">
        <f>(((('Gross tiller data EC'!I195-'Gross tiller data EC'!J196)*100)/'Gross tiller data EC'!I195)/33)</f>
        <v>0.92226613965744397</v>
      </c>
      <c r="G73" s="5">
        <f>(((('Gross tiller data EC'!J210-'Gross tiller data EC'!K211)*100)/'Gross tiller data EC'!J210)/31)</f>
        <v>0.88709677419354838</v>
      </c>
      <c r="H73" s="69" t="s">
        <v>87</v>
      </c>
      <c r="M73" s="5"/>
    </row>
    <row r="74" spans="2:13" x14ac:dyDescent="0.25">
      <c r="B74" t="s">
        <v>12</v>
      </c>
      <c r="C74">
        <v>6</v>
      </c>
      <c r="D74" s="5">
        <f>(((('Gross tiller data EC'!G120-'Gross tiller data EC'!H121)*100)/'Gross tiller data EC'!G120)/29)</f>
        <v>1.3079667063020213</v>
      </c>
      <c r="E74" s="5">
        <f>(((('Gross tiller data EC'!H120-'Gross tiller data EC'!I121)*100)/'Gross tiller data EC'!H120)/34)</f>
        <v>1.0588235294117647</v>
      </c>
      <c r="F74" s="5">
        <f>(((('Gross tiller data EC'!I210-'Gross tiller data EC'!J211)*100)/'Gross tiller data EC'!I210)/33)</f>
        <v>0.68027210884353739</v>
      </c>
      <c r="G74" s="5">
        <f>(((('Gross tiller data EC'!J74-'Gross tiller data EC'!K75)*100)/'Gross tiller data EC'!J74)/31)</f>
        <v>0.77864293659621797</v>
      </c>
      <c r="H74" s="5">
        <f>(((('Gross tiller data EC'!K89-'Gross tiller data EC'!L90)*100)/'Gross tiller data EC'!K89)/26)</f>
        <v>0.38461538461538464</v>
      </c>
      <c r="M74" s="5"/>
    </row>
    <row r="75" spans="2:13" x14ac:dyDescent="0.25">
      <c r="B75" t="s">
        <v>12</v>
      </c>
      <c r="C75">
        <v>7</v>
      </c>
      <c r="D75" s="5">
        <f>(((('Gross tiller data EC'!G195-'Gross tiller data EC'!H196)*100)/'Gross tiller data EC'!G195)/29)</f>
        <v>0</v>
      </c>
      <c r="E75" s="5">
        <f>(((('Gross tiller data EC'!H195-'Gross tiller data EC'!I196)*100)/'Gross tiller data EC'!H195)/34)</f>
        <v>0.96153846153846156</v>
      </c>
      <c r="F75" s="5">
        <f>(((('Gross tiller data EC'!I44-'Gross tiller data EC'!J45)*100)/'Gross tiller data EC'!I44)/33)</f>
        <v>2.3674242424242422</v>
      </c>
      <c r="G75" s="5">
        <f>(((('Gross tiller data EC'!J225-'Gross tiller data EC'!K226)*100)/'Gross tiller data EC'!J225)/31)</f>
        <v>0.73037127206329877</v>
      </c>
      <c r="M75" s="5"/>
    </row>
    <row r="76" spans="2:13" x14ac:dyDescent="0.25">
      <c r="B76" t="s">
        <v>12</v>
      </c>
      <c r="C76">
        <v>8</v>
      </c>
      <c r="D76" s="5">
        <f>(((('Gross tiller data EC'!G210-'Gross tiller data EC'!H211)*100)/'Gross tiller data EC'!G210)/29)</f>
        <v>0</v>
      </c>
      <c r="E76" s="5">
        <f>(((('Gross tiller data EC'!H210-'Gross tiller data EC'!I211)*100)/'Gross tiller data EC'!H210)/34)</f>
        <v>0.37546933667083854</v>
      </c>
      <c r="F76" s="5">
        <f>(((('Gross tiller data EC'!I74-'Gross tiller data EC'!J75)*100)/'Gross tiller data EC'!I74)/33)</f>
        <v>0.19550342130987292</v>
      </c>
      <c r="G76" s="5">
        <f>(((('Gross tiller data EC'!J44-'Gross tiller data EC'!K45)*100)/'Gross tiller data EC'!J44)/31)</f>
        <v>2.6647966339410938</v>
      </c>
      <c r="M76" s="5"/>
    </row>
    <row r="77" spans="2:13" x14ac:dyDescent="0.25">
      <c r="B77" t="s">
        <v>12</v>
      </c>
      <c r="C77">
        <v>9</v>
      </c>
      <c r="D77" s="5">
        <f>(((('Gross tiller data EC'!G135-'Gross tiller data EC'!H136)*100)/'Gross tiller data EC'!G135)/29)</f>
        <v>0.94043887147335425</v>
      </c>
      <c r="E77" s="5">
        <f>(((('Gross tiller data EC'!H135-'Gross tiller data EC'!I136)*100)/'Gross tiller data EC'!H135)/34)</f>
        <v>0.88235294117647056</v>
      </c>
      <c r="F77" s="5">
        <f>(((('Gross tiller data EC'!I225-'Gross tiller data EC'!J226)*100)/'Gross tiller data EC'!I225)/33)</f>
        <v>0.62530062530062536</v>
      </c>
      <c r="G77" s="5">
        <f>(((('Gross tiller data EC'!J89-'Gross tiller data EC'!K90)*100)/'Gross tiller data EC'!J89)/31)</f>
        <v>0.66413662239089188</v>
      </c>
      <c r="M77" s="5"/>
    </row>
    <row r="78" spans="2:13" x14ac:dyDescent="0.25">
      <c r="B78" t="s">
        <v>12</v>
      </c>
      <c r="C78">
        <v>10</v>
      </c>
      <c r="D78" s="5">
        <f>(((('Gross tiller data EC'!G165-'Gross tiller data EC'!H166)*100)/'Gross tiller data EC'!G165)/29)</f>
        <v>0.43103448275862066</v>
      </c>
      <c r="E78" s="5">
        <f>(((('Gross tiller data EC'!H165-'Gross tiller data EC'!I166)*100)/'Gross tiller data EC'!H166)/34)</f>
        <v>1.5126050420168067</v>
      </c>
      <c r="F78" s="5">
        <f>(((('Gross tiller data EC'!I44-'Gross tiller data EC'!J45)*100)/'Gross tiller data EC'!I44)/33)</f>
        <v>2.3674242424242422</v>
      </c>
    </row>
    <row r="79" spans="2:13" x14ac:dyDescent="0.25">
      <c r="B79" t="s">
        <v>12</v>
      </c>
      <c r="C79">
        <v>11</v>
      </c>
      <c r="D79" s="5">
        <f>(((('Gross tiller data EC'!G74-'Gross tiller data EC'!H75)*100)/'Gross tiller data EC'!G74)/29)</f>
        <v>0.68965517241379315</v>
      </c>
      <c r="E79" s="5">
        <f>(((('Gross tiller data EC'!H74-'Gross tiller data EC'!I75)*100)/'Gross tiller data EC'!H74)/34)</f>
        <v>0.77030812324929965</v>
      </c>
      <c r="F79" s="5">
        <f>(((('Gross tiller data EC'!I89-'Gross tiller data EC'!J90)*100)/'Gross tiller data EC'!I89)/33)</f>
        <v>0.59127864005912789</v>
      </c>
    </row>
    <row r="80" spans="2:13" x14ac:dyDescent="0.25">
      <c r="B80" t="s">
        <v>12</v>
      </c>
      <c r="C80">
        <v>12</v>
      </c>
      <c r="D80" s="5">
        <f>(((('Gross tiller data EC'!G225-'Gross tiller data EC'!H226)*100)/'Gross tiller data EC'!G225)/29)</f>
        <v>0.12099213551119177</v>
      </c>
      <c r="E80" s="5">
        <f>(((('Gross tiller data EC'!H225-'Gross tiller data EC'!I226)*100)/'Gross tiller data EC'!H225)/34)</f>
        <v>0.57995028997514497</v>
      </c>
      <c r="F80" s="5">
        <f>(((('Gross tiller data EC'!I180-'Gross tiller data EC'!J181)*100)/'Gross tiller data EC'!I180)/33)</f>
        <v>1.0822510822510822</v>
      </c>
    </row>
    <row r="81" spans="2:9" x14ac:dyDescent="0.25">
      <c r="B81" t="s">
        <v>12</v>
      </c>
      <c r="C81">
        <v>13</v>
      </c>
      <c r="D81" s="5">
        <f>(((('Gross tiller data EC'!G44-'Gross tiller data EC'!H45)*100)/'Gross tiller data EC'!G44)/29)</f>
        <v>0.44208664898320071</v>
      </c>
      <c r="E81" s="5">
        <f>(((('Gross tiller data EC'!H44-'Gross tiller data EC'!I45)*100)/'Gross tiller data EC'!H44)/34)</f>
        <v>1.8716577540106951</v>
      </c>
      <c r="F81" s="5"/>
    </row>
    <row r="82" spans="2:9" x14ac:dyDescent="0.25">
      <c r="B82" t="s">
        <v>12</v>
      </c>
      <c r="C82">
        <v>14</v>
      </c>
      <c r="D82" s="5">
        <f>(((('Gross tiller data EC'!G89-'Gross tiller data EC'!H90)*100)/'Gross tiller data EC'!G89)/29)</f>
        <v>8.6206896551724144E-2</v>
      </c>
      <c r="E82" s="5">
        <f>(((('Gross tiller data EC'!H89-'Gross tiller data EC'!I90)*100)/'Gross tiller data EC'!H89)/34)</f>
        <v>0.57544757033248084</v>
      </c>
      <c r="F82" s="5"/>
    </row>
    <row r="83" spans="2:9" x14ac:dyDescent="0.25">
      <c r="B83" t="s">
        <v>12</v>
      </c>
      <c r="C83">
        <v>15</v>
      </c>
      <c r="D83" s="5">
        <f>(((('Gross tiller data EC'!G180-'Gross tiller data EC'!H181)*100)/'Gross tiller data EC'!G180)/29)</f>
        <v>0.68965517241379315</v>
      </c>
      <c r="E83" s="5">
        <f>(((('Gross tiller data EC'!H180-'Gross tiller data EC'!I181)*100)/'Gross tiller data EC'!H180)/34)</f>
        <v>1.0259917920656634</v>
      </c>
      <c r="F83" s="5"/>
    </row>
    <row r="84" spans="2:9" x14ac:dyDescent="0.25">
      <c r="B84" t="s">
        <v>13</v>
      </c>
      <c r="C84">
        <v>1</v>
      </c>
      <c r="D84" s="5">
        <f>(((('Gross tiller data LC'!G13-'Gross tiller data LC'!H14)*100)/'Gross tiller data LC'!G13)/29)</f>
        <v>0.59681697612732088</v>
      </c>
      <c r="E84" s="5">
        <f>(((('Gross tiller data LC'!H13-'Gross tiller data LC'!I14)*100)/'Gross tiller data LC'!H13)/34)</f>
        <v>0.83514887436456064</v>
      </c>
      <c r="F84" s="5">
        <f>(((('Gross tiller data LC'!I56-'Gross tiller data LC'!J57)*100)/'Gross tiller data LC'!I56)/33)</f>
        <v>0.90909090909090906</v>
      </c>
      <c r="G84" s="62">
        <f>(((('Gross tiller data LC'!J56-'Gross tiller data LC'!K57)*100)/'Gross tiller data LC'!J56)/31)</f>
        <v>0.40322580645161288</v>
      </c>
      <c r="H84" s="5">
        <f>(((('Gross tiller data LC'!K56-'Gross tiller data LC'!L57)*100)/'Gross tiller data LC'!K56)/26)</f>
        <v>0.52447552447552448</v>
      </c>
      <c r="I84" s="5">
        <f>(((('Gross tiller data LC'!L56-'Gross tiller data LC'!M57)*100)/'Gross tiller data LC'!K56)/28)</f>
        <v>0.48701298701298701</v>
      </c>
    </row>
    <row r="85" spans="2:9" x14ac:dyDescent="0.25">
      <c r="B85" t="s">
        <v>13</v>
      </c>
      <c r="C85">
        <v>2</v>
      </c>
      <c r="D85" s="5">
        <f>(((('Gross tiller data LC'!G56-'Gross tiller data LC'!H57)*100)/'Gross tiller data LC'!G56)/29)</f>
        <v>0.58873002523128681</v>
      </c>
      <c r="E85" s="5">
        <f>(((('Gross tiller data LC'!H56-'Gross tiller data LC'!I57)*100)/'Gross tiller data LC'!H56)/34)</f>
        <v>1.4705882352941178</v>
      </c>
      <c r="F85" s="5">
        <f>(((('Gross tiller data LC'!I100-'Gross tiller data LC'!J101)*100)/'Gross tiller data LC'!I100)/33)</f>
        <v>1.122334455667789</v>
      </c>
      <c r="G85" s="62">
        <f>(((('Gross tiller data LC'!J100-'Gross tiller data LC'!K101)*100)/'Gross tiller data LC'!J100)/31)</f>
        <v>0.93189964157706096</v>
      </c>
      <c r="H85" s="5">
        <f>(((('Gross tiller data LC'!K71-'Gross tiller data LC'!L72)*100)/'Gross tiller data LC'!K71)/26)</f>
        <v>1.0683760683760684</v>
      </c>
      <c r="I85" s="5">
        <f>(((('Gross tiller data LC'!L71-'Gross tiller data LC'!M72)*100)/'Gross tiller data LC'!L71)/28)</f>
        <v>0.27472527472527475</v>
      </c>
    </row>
    <row r="86" spans="2:9" x14ac:dyDescent="0.25">
      <c r="B86" t="s">
        <v>13</v>
      </c>
      <c r="C86">
        <v>3</v>
      </c>
      <c r="D86" s="5">
        <f>(((('Gross tiller data LC'!G27-'Gross tiller data LC'!H28)*100)/'Gross tiller data LC'!G27)/29)</f>
        <v>1.0425020048115476</v>
      </c>
      <c r="E86" s="5">
        <f>(((('Gross tiller data LC'!H27-'Gross tiller data LC'!I28)*100)/'Gross tiller data LC'!H27)/34)</f>
        <v>0.95389507154213049</v>
      </c>
      <c r="F86" s="5">
        <f>(((('Gross tiller data LC'!I142-'Gross tiller data LC'!J143)*100)/'Gross tiller data LC'!I142)/33)</f>
        <v>0.46620046620046623</v>
      </c>
      <c r="G86" s="62">
        <f>(((('Gross tiller data LC'!J114-'Gross tiller data LC'!K115)*100)/'Gross tiller data LC'!J114)/31)</f>
        <v>1.2096774193548387</v>
      </c>
      <c r="H86" s="5">
        <f>(((('Gross tiller data LC'!K86-'Gross tiller data LC'!L87)*100)/'Gross tiller data LC'!K86)/26)</f>
        <v>0.38461538461538464</v>
      </c>
      <c r="I86" s="5">
        <f>(((('Gross tiller data LC'!L86-'Gross tiller data LC'!M87)*100)/'Gross tiller data LC'!L86)/28)</f>
        <v>0.23041474654377878</v>
      </c>
    </row>
    <row r="87" spans="2:9" x14ac:dyDescent="0.25">
      <c r="B87" t="s">
        <v>13</v>
      </c>
      <c r="C87">
        <v>4</v>
      </c>
      <c r="D87" s="5">
        <f>(((('Gross tiller data LC'!G100-'Gross tiller data LC'!H101)*100)/'Gross tiller data LC'!G100)/29)</f>
        <v>7.0372976776917659E-2</v>
      </c>
      <c r="E87" s="5">
        <f>(((('Gross tiller data LC'!H100-'Gross tiller data LC'!I101)*100)/'Gross tiller data LC'!H100)/34)</f>
        <v>0.76252723311546844</v>
      </c>
      <c r="F87" s="5">
        <f>(((('Gross tiller data LC'!I114-'Gross tiller data LC'!J115)*100)/'Gross tiller data LC'!I114)/33)</f>
        <v>1.7045454545454546</v>
      </c>
      <c r="G87" s="62">
        <f>(((('Gross tiller data LC'!J71-'Gross tiller data LC'!K72)*100)/'Gross tiller data LC'!J71)/31)</f>
        <v>0.13440860215053765</v>
      </c>
      <c r="H87" s="5">
        <f>(((('Gross tiller data LC'!K184-'Gross tiller data LC'!L185)*100)/'Gross tiller data LC'!K184)/26)</f>
        <v>0.74441687344913154</v>
      </c>
    </row>
    <row r="88" spans="2:9" x14ac:dyDescent="0.25">
      <c r="B88" t="s">
        <v>13</v>
      </c>
      <c r="C88">
        <v>5</v>
      </c>
      <c r="D88" s="5">
        <f>(((('Gross tiller data LC'!G142-'Gross tiller data LC'!H143)*100)/'Gross tiller data LC'!G142)/29)</f>
        <v>0.54858934169278994</v>
      </c>
      <c r="E88" s="5">
        <f>(((('Gross tiller data LC'!H142-'Gross tiller data LC'!I143)*100)/'Gross tiller data LC'!H142)/34)</f>
        <v>1.2032085561497325</v>
      </c>
      <c r="F88" s="5">
        <f>(((('Gross tiller data LC'!I71-'Gross tiller data LC'!J72)*100)/'Gross tiller data LC'!I71)/33)</f>
        <v>0.35650623885918004</v>
      </c>
      <c r="G88" s="62">
        <f>(((('Gross tiller data LC'!J86-'Gross tiller data LC'!K87)*100)/'Gross tiller data LC'!J86)/31)</f>
        <v>0.13440860215053765</v>
      </c>
      <c r="H88" s="5">
        <f>(((('Gross tiller data LC'!K198-'Gross tiller data LC'!L199)*100)/'Gross tiller data LC'!K198)/26)</f>
        <v>1.3574660633484164</v>
      </c>
    </row>
    <row r="89" spans="2:9" x14ac:dyDescent="0.25">
      <c r="B89" t="s">
        <v>13</v>
      </c>
      <c r="C89">
        <v>6</v>
      </c>
      <c r="D89" s="5">
        <f>(((('Gross tiller data LC'!G114-'Gross tiller data LC'!H115)*100)/'Gross tiller data LC'!G114)/29)</f>
        <v>0.84104289318755254</v>
      </c>
      <c r="E89" s="5">
        <f>(((('Gross tiller data LC'!H114-'Gross tiller data LC'!I115)*100)/'Gross tiller data LC'!H114)/34)</f>
        <v>1.5731874145006841</v>
      </c>
      <c r="F89" s="5">
        <f>(((('Gross tiller data LC'!I156-'Gross tiller data LC'!J157)*100)/'Gross tiller data LC'!I156)/33)</f>
        <v>0.69930069930069927</v>
      </c>
      <c r="G89" s="62">
        <f>(((('Gross tiller data LC'!J184-'Gross tiller data LC'!K185)*100)/'Gross tiller data LC'!J184)/31)</f>
        <v>0.85388994307400379</v>
      </c>
      <c r="H89" s="5">
        <f>(((('Gross tiller data LC'!K212-'Gross tiller data LC'!L213)*100)/'Gross tiller data LC'!K212)/26)</f>
        <v>1.5625</v>
      </c>
    </row>
    <row r="90" spans="2:9" x14ac:dyDescent="0.25">
      <c r="B90" t="s">
        <v>13</v>
      </c>
      <c r="C90">
        <v>7</v>
      </c>
      <c r="D90" s="5">
        <f>(((('Gross tiller data LC'!G71-'Gross tiller data LC'!H72)*100)/'Gross tiller data LC'!G71)/29)</f>
        <v>0</v>
      </c>
      <c r="E90" s="5">
        <f>(((('Gross tiller data LC'!H71-'Gross tiller data LC'!I72)*100)/'Gross tiller data LC'!H71)/34)</f>
        <v>1.0535557506584723</v>
      </c>
      <c r="F90" s="5">
        <f>(((('Gross tiller data LC'!I86-'Gross tiller data LC'!J87)*100)/'Gross tiller data LC'!I86)/33)</f>
        <v>1.1494252873563218</v>
      </c>
      <c r="G90" s="62">
        <f>(((('Gross tiller data LC'!J198-'Gross tiller data LC'!K199)*100)/'Gross tiller data LC'!J198)/31)</f>
        <v>7.331378299120235E-2</v>
      </c>
    </row>
    <row r="91" spans="2:9" x14ac:dyDescent="0.25">
      <c r="B91" t="s">
        <v>13</v>
      </c>
      <c r="C91">
        <v>8</v>
      </c>
      <c r="D91" s="5">
        <f>(((('Gross tiller data LC'!G156-'Gross tiller data LC'!H157)*100)/'Gross tiller data LC'!G156)/29)</f>
        <v>0.16420361247947454</v>
      </c>
      <c r="E91" s="5">
        <f>(((('Gross tiller data LC'!H156-'Gross tiller data LC'!I157)*100)/'Gross tiller data LC'!H156)/34)</f>
        <v>1.244343891402715</v>
      </c>
      <c r="F91" s="5">
        <f>(((('Gross tiller data LC'!I170-'Gross tiller data LC'!J171)*100)/'Gross tiller data LC'!I170)/33)</f>
        <v>0.50505050505050508</v>
      </c>
      <c r="G91" s="62">
        <f>(((('Gross tiller data LC'!J128-'Gross tiller data LC'!K129)*100)/'Gross tiller data LC'!J128)/31)</f>
        <v>0.71684587813620071</v>
      </c>
    </row>
    <row r="92" spans="2:9" x14ac:dyDescent="0.25">
      <c r="B92" t="s">
        <v>13</v>
      </c>
      <c r="C92">
        <v>9</v>
      </c>
      <c r="D92" s="5">
        <f>(((('Gross tiller data LC'!G86-'Gross tiller data LC'!H87)*100)/'Gross tiller data LC'!G86)/29)</f>
        <v>0.57471264367816099</v>
      </c>
      <c r="E92" s="5">
        <f>(((('Gross tiller data LC'!H86-'Gross tiller data LC'!I87)*100)/'Gross tiller data LC'!H86)/34)</f>
        <v>0.95759233926128595</v>
      </c>
      <c r="F92" s="5">
        <f>(((('Gross tiller data LC'!I184-'Gross tiller data LC'!J185)*100)/'Gross tiller data LC'!I184)/33)</f>
        <v>0.82644628099173556</v>
      </c>
      <c r="G92" s="62">
        <f>(((('Gross tiller data LC'!J212-'Gross tiller data LC'!K213)*100)/'Gross tiller data LC'!J212)/31)</f>
        <v>1.5608740894901145</v>
      </c>
    </row>
    <row r="93" spans="2:9" x14ac:dyDescent="0.25">
      <c r="B93" t="s">
        <v>13</v>
      </c>
      <c r="C93">
        <v>10</v>
      </c>
      <c r="D93" s="5">
        <f>(((('Gross tiller data LC'!G170-'Gross tiller data LC'!H171)*100)/'Gross tiller data LC'!G170)/29)</f>
        <v>0.18148820326678766</v>
      </c>
      <c r="E93" s="5">
        <f>(((('Gross tiller data LC'!H170-'Gross tiller data LC'!I171)*100)/'Gross tiller data LC'!H170)/34)</f>
        <v>1.2605042016806722</v>
      </c>
      <c r="F93" s="5">
        <f>(((('Gross tiller data LC'!I198-'Gross tiller data LC'!J199)*100)/'Gross tiller data LC'!I198)/33)</f>
        <v>0.70346320346320346</v>
      </c>
    </row>
    <row r="94" spans="2:9" x14ac:dyDescent="0.25">
      <c r="B94" t="s">
        <v>13</v>
      </c>
      <c r="C94">
        <v>11</v>
      </c>
      <c r="D94" s="5">
        <f>(((('Gross tiller data LC'!G41-'Gross tiller data LC'!H42)*100)/'Gross tiller data LC'!G41)/29)</f>
        <v>1.0409889394925178</v>
      </c>
      <c r="E94" s="5">
        <f>(((('Gross tiller data LC'!H41-'Gross tiller data LC'!I42)*100)/'Gross tiller data LC'!H41)/34)</f>
        <v>1.0504201680672269</v>
      </c>
      <c r="F94" s="5">
        <f>(((('Gross tiller data LC'!I128-'Gross tiller data LC'!J129)*100)/'Gross tiller data LC'!I128)/33)</f>
        <v>1.2626262626262625</v>
      </c>
    </row>
    <row r="95" spans="2:9" x14ac:dyDescent="0.25">
      <c r="B95" t="s">
        <v>13</v>
      </c>
      <c r="C95">
        <v>12</v>
      </c>
      <c r="D95" s="5">
        <f>(((('Gross tiller data LC'!G184-'Gross tiller data LC'!H185)*100)/'Gross tiller data LC'!G184)/29)</f>
        <v>0.44020542920029349</v>
      </c>
      <c r="E95" s="5">
        <f>(((('Gross tiller data LC'!H184-'Gross tiller data LC'!I185)*100)/'Gross tiller data LC'!H184)/34)</f>
        <v>0.57670126874279126</v>
      </c>
      <c r="F95" s="5">
        <f>(((('Gross tiller data LC'!I212-'Gross tiller data LC'!J213)*100)/'Gross tiller data LC'!I212)/33)</f>
        <v>1.5640273704789833</v>
      </c>
    </row>
    <row r="96" spans="2:9" x14ac:dyDescent="0.25">
      <c r="B96" t="s">
        <v>13</v>
      </c>
      <c r="C96">
        <v>13</v>
      </c>
      <c r="D96" s="5">
        <f>(((('Gross tiller data LC'!G198-'Gross tiller data LC'!H199)*100)/'Gross tiller data LC'!G198)/29)</f>
        <v>0.25354969574036512</v>
      </c>
      <c r="E96" s="5">
        <f>(((('Gross tiller data LC'!H198-'Gross tiller data LC'!I199)*100)/'Gross tiller data LC'!H198)/34)</f>
        <v>0.68493150684931503</v>
      </c>
    </row>
    <row r="97" spans="2:5" x14ac:dyDescent="0.25">
      <c r="B97" t="s">
        <v>13</v>
      </c>
      <c r="C97">
        <v>14</v>
      </c>
      <c r="D97" s="5">
        <f>(((('Gross tiller data LC'!G128-'Gross tiller data LC'!H129)*100)/'Gross tiller data LC'!G128)/29)</f>
        <v>7.3367571533382248E-2</v>
      </c>
      <c r="E97" s="5">
        <f>(((('Gross tiller data LC'!H128-'Gross tiller data LC'!I129)*100)/'Gross tiller data LC'!H128)/34)</f>
        <v>1.1098779134295229</v>
      </c>
    </row>
    <row r="98" spans="2:5" x14ac:dyDescent="0.25">
      <c r="B98" t="s">
        <v>13</v>
      </c>
      <c r="C98">
        <v>15</v>
      </c>
      <c r="D98" s="5">
        <f>(((('Gross tiller data LC'!G212-'Gross tiller data LC'!H213)*100)/'Gross tiller data LC'!G212)/29)</f>
        <v>0.18148820326678766</v>
      </c>
      <c r="E98" s="5">
        <f>(((('Gross tiller data LC'!H212-'Gross tiller data LC'!I213)*100)/'Gross tiller data LC'!H212)/34)</f>
        <v>1.5644555694618272</v>
      </c>
    </row>
  </sheetData>
  <mergeCells count="2">
    <mergeCell ref="D1:I1"/>
    <mergeCell ref="D52:E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opLeftCell="A9" workbookViewId="0">
      <selection activeCell="B26" sqref="B26"/>
    </sheetView>
  </sheetViews>
  <sheetFormatPr baseColWidth="10" defaultRowHeight="15" x14ac:dyDescent="0.25"/>
  <cols>
    <col min="16" max="16" width="12" customWidth="1"/>
  </cols>
  <sheetData>
    <row r="1" spans="1:25" x14ac:dyDescent="0.25">
      <c r="A1" t="s">
        <v>155</v>
      </c>
      <c r="J1" s="110" t="s">
        <v>153</v>
      </c>
      <c r="K1" s="110"/>
      <c r="L1" s="110"/>
      <c r="M1" s="110"/>
      <c r="N1" s="110"/>
    </row>
    <row r="2" spans="1:25" x14ac:dyDescent="0.25">
      <c r="A2" s="3" t="s">
        <v>14</v>
      </c>
      <c r="C2" t="s">
        <v>0</v>
      </c>
      <c r="D2" t="s">
        <v>1</v>
      </c>
      <c r="E2" t="s">
        <v>2</v>
      </c>
      <c r="F2" t="s">
        <v>3</v>
      </c>
      <c r="G2" t="s">
        <v>5</v>
      </c>
      <c r="H2" t="s">
        <v>6</v>
      </c>
      <c r="I2" t="s">
        <v>7</v>
      </c>
      <c r="J2">
        <v>8</v>
      </c>
      <c r="K2">
        <v>9</v>
      </c>
      <c r="L2">
        <v>11</v>
      </c>
      <c r="M2" t="s">
        <v>49</v>
      </c>
      <c r="N2" s="4" t="s">
        <v>156</v>
      </c>
      <c r="W2" s="62"/>
      <c r="X2" s="62"/>
    </row>
    <row r="3" spans="1:25" x14ac:dyDescent="0.25">
      <c r="B3" s="25" t="s">
        <v>101</v>
      </c>
      <c r="C3" s="5">
        <f>('Gross tiller data FC'!C182+'Gross tiller data FC'!C196+'Gross tiller data FC'!C210)/3</f>
        <v>3.3333333333333335</v>
      </c>
      <c r="D3" s="5">
        <f>('Gross tiller data FC'!D182+'Gross tiller data FC'!D196+'Gross tiller data FC'!D210)/3</f>
        <v>3.3333333333333335</v>
      </c>
      <c r="E3" s="5">
        <f>('Gross tiller data FC'!E182+'Gross tiller data FC'!E196+'Gross tiller data FC'!E210)/3</f>
        <v>3.3333333333333335</v>
      </c>
      <c r="F3" s="5">
        <f>('Gross tiller data FC'!F182+'Gross tiller data FC'!F196+'Gross tiller data FC'!F210)/3</f>
        <v>3.3333333333333335</v>
      </c>
      <c r="G3" s="5">
        <f>('Gross tiller data FC'!G182+'Gross tiller data FC'!G196+'Gross tiller data FC'!G210)/3</f>
        <v>3</v>
      </c>
      <c r="H3" s="5">
        <f>('Gross tiller data FC'!H182+'Gross tiller data FC'!H196+'Gross tiller data FC'!H210)/3</f>
        <v>2</v>
      </c>
      <c r="I3" s="5">
        <f>('Gross tiller data FC'!I182+'Gross tiller data FC'!I196+'Gross tiller data FC'!I210)/3</f>
        <v>1.3333333333333333</v>
      </c>
      <c r="J3">
        <v>10</v>
      </c>
      <c r="K3">
        <v>15</v>
      </c>
      <c r="L3">
        <v>25</v>
      </c>
      <c r="M3">
        <f>(J3+K3+L3)</f>
        <v>50</v>
      </c>
      <c r="N3" s="88">
        <f>(M3/80)</f>
        <v>0.625</v>
      </c>
      <c r="O3" s="62"/>
      <c r="P3" s="62"/>
    </row>
    <row r="4" spans="1:25" x14ac:dyDescent="0.25">
      <c r="B4" s="25" t="s">
        <v>102</v>
      </c>
      <c r="C4" s="5"/>
      <c r="D4" s="5">
        <f>('Gross tiller data FC'!D183+'Gross tiller data FC'!D197+'Gross tiller data FC'!D211)/3</f>
        <v>3.6666666666666665</v>
      </c>
      <c r="E4" s="5">
        <f>('Gross tiller data FC'!E183+'Gross tiller data FC'!E197+'Gross tiller data FC'!E211)/3</f>
        <v>3.6666666666666665</v>
      </c>
      <c r="F4" s="5">
        <f>('Gross tiller data FC'!F183+'Gross tiller data FC'!F197+'Gross tiller data FC'!F211)/3</f>
        <v>3.6666666666666665</v>
      </c>
      <c r="G4" s="5">
        <f>('Gross tiller data FC'!G183+'Gross tiller data FC'!G197+'Gross tiller data FC'!G211)/3</f>
        <v>3</v>
      </c>
      <c r="H4" s="5">
        <f>('Gross tiller data FC'!H183+'Gross tiller data FC'!H197+'Gross tiller data FC'!H211)/3</f>
        <v>2</v>
      </c>
      <c r="I4" s="5">
        <f>('Gross tiller data FC'!I183+'Gross tiller data FC'!I197+'Gross tiller data FC'!I211)/3</f>
        <v>1.6666666666666667</v>
      </c>
      <c r="J4">
        <v>6</v>
      </c>
      <c r="K4">
        <v>4</v>
      </c>
      <c r="L4">
        <v>3</v>
      </c>
      <c r="M4">
        <f t="shared" ref="M4:M9" si="0">(J4+K4+L4)</f>
        <v>13</v>
      </c>
      <c r="N4" s="88">
        <f t="shared" ref="N4:N9" si="1">(M4/80)</f>
        <v>0.16250000000000001</v>
      </c>
      <c r="O4" s="62"/>
      <c r="P4" s="62"/>
    </row>
    <row r="5" spans="1:25" x14ac:dyDescent="0.25">
      <c r="B5" s="25" t="s">
        <v>137</v>
      </c>
      <c r="C5" s="5"/>
      <c r="D5" s="5"/>
      <c r="E5" s="5">
        <f>('Gross tiller data FC'!E184+'Gross tiller data FC'!E198+'Gross tiller data FC'!E212)/3</f>
        <v>23</v>
      </c>
      <c r="F5" s="5">
        <f>('Gross tiller data FC'!F184+'Gross tiller data FC'!F198+'Gross tiller data FC'!F212)/3</f>
        <v>23</v>
      </c>
      <c r="G5" s="5">
        <f>('Gross tiller data FC'!G184+'Gross tiller data FC'!G198+'Gross tiller data FC'!G212)/3</f>
        <v>21</v>
      </c>
      <c r="H5" s="5">
        <f>('Gross tiller data FC'!H184+'Gross tiller data FC'!H198+'Gross tiller data FC'!H212)/3</f>
        <v>15.666666666666666</v>
      </c>
      <c r="I5" s="5">
        <f>('Gross tiller data FC'!I184+'Gross tiller data FC'!I198+'Gross tiller data FC'!I212)/3</f>
        <v>13.666666666666666</v>
      </c>
      <c r="J5">
        <v>1</v>
      </c>
      <c r="K5">
        <v>0</v>
      </c>
      <c r="L5">
        <v>7</v>
      </c>
      <c r="M5">
        <f t="shared" si="0"/>
        <v>8</v>
      </c>
      <c r="N5" s="88">
        <f t="shared" si="1"/>
        <v>0.1</v>
      </c>
      <c r="O5" s="62"/>
      <c r="P5" s="62"/>
      <c r="W5" s="62"/>
      <c r="X5" s="62"/>
    </row>
    <row r="6" spans="1:25" x14ac:dyDescent="0.25">
      <c r="B6" s="25" t="s">
        <v>98</v>
      </c>
      <c r="C6" s="5"/>
      <c r="D6" s="5"/>
      <c r="E6" s="5"/>
      <c r="F6" s="5">
        <f>('Gross tiller data FC'!F185+'Gross tiller data FC'!F199+'Gross tiller data FC'!F213)/3</f>
        <v>3.3333333333333335</v>
      </c>
      <c r="G6" s="5">
        <f>('Gross tiller data FC'!G185+'Gross tiller data FC'!G199+'Gross tiller data FC'!G213)/3</f>
        <v>3.3333333333333335</v>
      </c>
      <c r="H6" s="5">
        <f>('Gross tiller data FC'!H185+'Gross tiller data FC'!H199+'Gross tiller data FC'!H213)/3</f>
        <v>2.6666666666666665</v>
      </c>
      <c r="I6" s="5">
        <f>('Gross tiller data FC'!I185+'Gross tiller data FC'!I199+'Gross tiller data FC'!I213)/3</f>
        <v>1.6666666666666667</v>
      </c>
      <c r="J6">
        <v>0</v>
      </c>
      <c r="K6">
        <v>0</v>
      </c>
      <c r="L6">
        <v>4</v>
      </c>
      <c r="M6">
        <f t="shared" si="0"/>
        <v>4</v>
      </c>
      <c r="N6" s="88">
        <f t="shared" si="1"/>
        <v>0.05</v>
      </c>
      <c r="O6" s="62"/>
      <c r="P6" s="62"/>
    </row>
    <row r="7" spans="1:25" x14ac:dyDescent="0.25">
      <c r="B7" s="25" t="s">
        <v>99</v>
      </c>
      <c r="C7" s="5"/>
      <c r="D7" s="5"/>
      <c r="E7" s="5"/>
      <c r="F7" s="5"/>
      <c r="G7" s="5">
        <f>('Gross tiller data FC'!G186+'Gross tiller data FC'!G200+'Gross tiller data FC'!G214)/3</f>
        <v>8</v>
      </c>
      <c r="H7" s="5">
        <f>('Gross tiller data FC'!H186+'Gross tiller data FC'!H200+'Gross tiller data FC'!H214)/3</f>
        <v>6.333333333333333</v>
      </c>
      <c r="I7" s="5">
        <f>('Gross tiller data FC'!I186+'Gross tiller data FC'!I200+'Gross tiller data FC'!I214)/3</f>
        <v>3.6666666666666665</v>
      </c>
      <c r="J7">
        <v>0</v>
      </c>
      <c r="K7">
        <v>0</v>
      </c>
      <c r="L7">
        <v>5</v>
      </c>
      <c r="M7">
        <f t="shared" si="0"/>
        <v>5</v>
      </c>
      <c r="N7" s="88">
        <f t="shared" si="1"/>
        <v>6.25E-2</v>
      </c>
      <c r="O7" s="62"/>
      <c r="P7" s="62"/>
    </row>
    <row r="8" spans="1:25" x14ac:dyDescent="0.25">
      <c r="B8" s="25" t="s">
        <v>138</v>
      </c>
      <c r="C8" s="5"/>
      <c r="D8" s="5"/>
      <c r="E8" s="5"/>
      <c r="F8" s="5"/>
      <c r="G8" s="5"/>
      <c r="H8" s="5">
        <f>('Gross tiller data FC'!H187+'Gross tiller data FC'!H201+'Gross tiller data FC'!H215)/3</f>
        <v>11.666666666666666</v>
      </c>
      <c r="I8" s="5">
        <f>('Gross tiller data FC'!I187+'Gross tiller data FC'!I201+'Gross tiller data FC'!I215)/3</f>
        <v>5</v>
      </c>
      <c r="J8">
        <v>0</v>
      </c>
      <c r="K8">
        <v>0</v>
      </c>
      <c r="L8">
        <v>0</v>
      </c>
      <c r="M8">
        <f t="shared" si="0"/>
        <v>0</v>
      </c>
      <c r="N8" s="88">
        <f t="shared" si="1"/>
        <v>0</v>
      </c>
      <c r="O8" s="62"/>
      <c r="P8" s="62"/>
      <c r="W8" s="62"/>
      <c r="X8" s="62"/>
    </row>
    <row r="9" spans="1:25" x14ac:dyDescent="0.25">
      <c r="B9" s="25" t="s">
        <v>100</v>
      </c>
      <c r="C9" s="5"/>
      <c r="D9" s="5"/>
      <c r="E9" s="5"/>
      <c r="F9" s="5"/>
      <c r="G9" s="5"/>
      <c r="H9" s="5"/>
      <c r="I9" s="5">
        <f>('Gross tiller data FC'!I188+'Gross tiller data FC'!I202+'Gross tiller data FC'!I216)/3</f>
        <v>1.6666666666666667</v>
      </c>
      <c r="J9">
        <v>0</v>
      </c>
      <c r="K9">
        <v>0</v>
      </c>
      <c r="L9">
        <v>0</v>
      </c>
      <c r="M9">
        <f t="shared" si="0"/>
        <v>0</v>
      </c>
      <c r="N9" s="88">
        <f t="shared" si="1"/>
        <v>0</v>
      </c>
      <c r="O9" s="62"/>
      <c r="P9" s="62"/>
    </row>
    <row r="10" spans="1:25" x14ac:dyDescent="0.25">
      <c r="C10" s="5">
        <f>SUM(C3:C9)</f>
        <v>3.3333333333333335</v>
      </c>
      <c r="D10" s="5">
        <f t="shared" ref="D10:I10" si="2">SUM(D3:D9)</f>
        <v>7</v>
      </c>
      <c r="E10" s="5">
        <f t="shared" si="2"/>
        <v>30</v>
      </c>
      <c r="F10" s="5">
        <f t="shared" si="2"/>
        <v>33.333333333333336</v>
      </c>
      <c r="G10" s="5">
        <f t="shared" si="2"/>
        <v>38.333333333333329</v>
      </c>
      <c r="H10" s="5">
        <f t="shared" si="2"/>
        <v>40.333333333333329</v>
      </c>
      <c r="I10" s="5">
        <f t="shared" si="2"/>
        <v>28.666666666666668</v>
      </c>
    </row>
    <row r="11" spans="1:25" x14ac:dyDescent="0.25">
      <c r="W11" s="62"/>
      <c r="X11" s="62"/>
    </row>
    <row r="12" spans="1:25" x14ac:dyDescent="0.25">
      <c r="K12" s="110" t="s">
        <v>153</v>
      </c>
      <c r="L12" s="110"/>
      <c r="M12" s="110"/>
      <c r="N12" s="110"/>
      <c r="O12" s="110"/>
    </row>
    <row r="13" spans="1:25" x14ac:dyDescent="0.25">
      <c r="A13" t="s">
        <v>17</v>
      </c>
      <c r="C13" t="s">
        <v>0</v>
      </c>
      <c r="D13" t="s">
        <v>1</v>
      </c>
      <c r="E13" t="s">
        <v>2</v>
      </c>
      <c r="F13" t="s">
        <v>3</v>
      </c>
      <c r="G13" t="s">
        <v>5</v>
      </c>
      <c r="H13" t="s">
        <v>6</v>
      </c>
      <c r="I13" t="s">
        <v>7</v>
      </c>
      <c r="J13" t="s">
        <v>8</v>
      </c>
      <c r="K13">
        <v>4</v>
      </c>
      <c r="L13">
        <v>10</v>
      </c>
      <c r="M13">
        <v>15</v>
      </c>
      <c r="N13" t="s">
        <v>45</v>
      </c>
      <c r="O13" s="4" t="s">
        <v>156</v>
      </c>
      <c r="W13" s="62"/>
      <c r="X13" s="62"/>
      <c r="Y13" s="62"/>
    </row>
    <row r="14" spans="1:25" x14ac:dyDescent="0.25">
      <c r="B14" s="25" t="s">
        <v>101</v>
      </c>
      <c r="C14" s="5">
        <f>('Gross tiller data FC'!C93+'Gross tiller data FC'!C108+'Gross tiller data FC'!C123)/3</f>
        <v>4.333333333333333</v>
      </c>
      <c r="D14" s="5">
        <f>('Gross tiller data FC'!D93+'Gross tiller data FC'!D108+'Gross tiller data FC'!D123)/3</f>
        <v>4.333333333333333</v>
      </c>
      <c r="E14" s="5">
        <f>('Gross tiller data FC'!E93+'Gross tiller data FC'!E108+'Gross tiller data FC'!E123)/3</f>
        <v>4.333333333333333</v>
      </c>
      <c r="F14" s="5">
        <f>('Gross tiller data FC'!F93+'Gross tiller data FC'!F108+'Gross tiller data FC'!F123)/3</f>
        <v>4.333333333333333</v>
      </c>
      <c r="G14" s="5">
        <f>('Gross tiller data FC'!G93+'Gross tiller data FC'!G108+'Gross tiller data FC'!G123)/3</f>
        <v>4</v>
      </c>
      <c r="H14" s="5">
        <f>('Gross tiller data FC'!H93+'Gross tiller data FC'!H108+'Gross tiller data FC'!H123)/3</f>
        <v>3.6666666666666665</v>
      </c>
      <c r="I14" s="10">
        <f>('Gross tiller data FC'!I93+'Gross tiller data FC'!I108+'Gross tiller data FC'!I123)/3</f>
        <v>2.3333333333333335</v>
      </c>
      <c r="J14" s="5">
        <f>('Gross tiller data FC'!J93+'Gross tiller data FC'!J108+'Gross tiller data FC'!J123)/3</f>
        <v>1</v>
      </c>
      <c r="K14">
        <v>31</v>
      </c>
      <c r="L14">
        <v>14</v>
      </c>
      <c r="M14">
        <v>36</v>
      </c>
      <c r="N14">
        <f>(K14+L14+M14)</f>
        <v>81</v>
      </c>
      <c r="O14" s="89">
        <f>(N14/127)</f>
        <v>0.63779527559055116</v>
      </c>
      <c r="P14" s="62"/>
      <c r="X14" s="62"/>
    </row>
    <row r="15" spans="1:25" x14ac:dyDescent="0.25">
      <c r="B15" s="25" t="s">
        <v>102</v>
      </c>
      <c r="C15" s="5"/>
      <c r="D15" s="5">
        <f>('Gross tiller data FC'!D94+'Gross tiller data FC'!D109+'Gross tiller data FC'!D124)/3</f>
        <v>6.333333333333333</v>
      </c>
      <c r="E15" s="5">
        <f>('Gross tiller data FC'!E94+'Gross tiller data FC'!E109+'Gross tiller data FC'!E124)/3</f>
        <v>6.333333333333333</v>
      </c>
      <c r="F15" s="5">
        <f>('Gross tiller data FC'!F94+'Gross tiller data FC'!F109+'Gross tiller data FC'!F124)/3</f>
        <v>6.333333333333333</v>
      </c>
      <c r="G15" s="5">
        <f>('Gross tiller data FC'!G94+'Gross tiller data FC'!G109+'Gross tiller data FC'!G124)/3</f>
        <v>6.333333333333333</v>
      </c>
      <c r="H15" s="5">
        <f>('Gross tiller data FC'!H94+'Gross tiller data FC'!H109+'Gross tiller data FC'!H124)/3</f>
        <v>5</v>
      </c>
      <c r="I15" s="5">
        <f>('Gross tiller data FC'!I94+'Gross tiller data FC'!I109+'Gross tiller data FC'!I124)/3</f>
        <v>4.333333333333333</v>
      </c>
      <c r="J15" s="5">
        <f>('Gross tiller data FC'!J94+'Gross tiller data FC'!J109+'Gross tiller data FC'!J124)/3</f>
        <v>2.3333333333333335</v>
      </c>
      <c r="K15">
        <v>8</v>
      </c>
      <c r="L15">
        <v>1</v>
      </c>
      <c r="M15">
        <v>4</v>
      </c>
      <c r="N15">
        <f t="shared" ref="N15:N21" si="3">(K15+L15+M15)</f>
        <v>13</v>
      </c>
      <c r="O15" s="89">
        <f t="shared" ref="O15:O21" si="4">(N15/127)</f>
        <v>0.10236220472440945</v>
      </c>
      <c r="P15" s="62"/>
      <c r="W15" s="62"/>
    </row>
    <row r="16" spans="1:25" x14ac:dyDescent="0.25">
      <c r="B16" s="25" t="s">
        <v>137</v>
      </c>
      <c r="C16" s="5"/>
      <c r="D16" s="5"/>
      <c r="E16" s="5">
        <f>('Gross tiller data FC'!E95+'Gross tiller data FC'!E110+'Gross tiller data FC'!E125)/3</f>
        <v>29</v>
      </c>
      <c r="F16" s="5">
        <f>('Gross tiller data FC'!F95+'Gross tiller data FC'!F110+'Gross tiller data FC'!F125)/3</f>
        <v>29</v>
      </c>
      <c r="G16" s="5">
        <f>('Gross tiller data FC'!G95+'Gross tiller data FC'!G110+'Gross tiller data FC'!G125)/3</f>
        <v>24.666666666666668</v>
      </c>
      <c r="H16" s="5">
        <f>('Gross tiller data FC'!H95+'Gross tiller data FC'!H110+'Gross tiller data FC'!H125)/3</f>
        <v>22</v>
      </c>
      <c r="I16" s="5">
        <f>('Gross tiller data FC'!I95+'Gross tiller data FC'!I110+'Gross tiller data FC'!I125)/3</f>
        <v>20</v>
      </c>
      <c r="J16" s="5">
        <f>('Gross tiller data FC'!J95+'Gross tiller data FC'!J110+'Gross tiller data FC'!J125)/3</f>
        <v>15.666666666666666</v>
      </c>
      <c r="K16">
        <v>12</v>
      </c>
      <c r="L16">
        <v>3</v>
      </c>
      <c r="M16">
        <v>0</v>
      </c>
      <c r="N16">
        <f t="shared" si="3"/>
        <v>15</v>
      </c>
      <c r="O16" s="89">
        <f t="shared" si="4"/>
        <v>0.11811023622047244</v>
      </c>
      <c r="P16" s="62"/>
      <c r="W16" s="62"/>
      <c r="X16" s="62"/>
      <c r="Y16" s="62"/>
    </row>
    <row r="17" spans="1:26" x14ac:dyDescent="0.25">
      <c r="B17" s="25" t="s">
        <v>98</v>
      </c>
      <c r="C17" s="5"/>
      <c r="D17" s="5"/>
      <c r="E17" s="5"/>
      <c r="F17" s="5">
        <f>('Gross tiller data FC'!F96+'Gross tiller data FC'!F111+'Gross tiller data FC'!F126)/3</f>
        <v>7.666666666666667</v>
      </c>
      <c r="G17" s="5">
        <f>('Gross tiller data FC'!G96+'Gross tiller data FC'!G111+'Gross tiller data FC'!G126)/3</f>
        <v>7.333333333333333</v>
      </c>
      <c r="H17" s="5">
        <f>('Gross tiller data FC'!H96+'Gross tiller data FC'!H111+'Gross tiller data FC'!H126)/3</f>
        <v>5</v>
      </c>
      <c r="I17" s="5">
        <f>('Gross tiller data FC'!I96+'Gross tiller data FC'!I111+'Gross tiller data FC'!I126)/3</f>
        <v>3.6666666666666665</v>
      </c>
      <c r="J17" s="5">
        <f>('Gross tiller data FC'!J96+'Gross tiller data FC'!J111+'Gross tiller data FC'!J126)/3</f>
        <v>3.3333333333333335</v>
      </c>
      <c r="K17">
        <v>7</v>
      </c>
      <c r="L17">
        <v>1</v>
      </c>
      <c r="M17">
        <v>5</v>
      </c>
      <c r="N17">
        <f t="shared" si="3"/>
        <v>13</v>
      </c>
      <c r="O17" s="89">
        <f t="shared" si="4"/>
        <v>0.10236220472440945</v>
      </c>
      <c r="P17" s="62"/>
      <c r="Q17" s="62"/>
      <c r="W17" s="62"/>
    </row>
    <row r="18" spans="1:26" x14ac:dyDescent="0.25">
      <c r="B18" s="25" t="s">
        <v>99</v>
      </c>
      <c r="C18" s="5"/>
      <c r="D18" s="5"/>
      <c r="E18" s="5"/>
      <c r="F18" s="5"/>
      <c r="G18" s="5">
        <f>('Gross tiller data FC'!G97+'Gross tiller data FC'!G112+'Gross tiller data FC'!G127)/3</f>
        <v>9.3333333333333339</v>
      </c>
      <c r="H18" s="5">
        <f>('Gross tiller data FC'!H97+'Gross tiller data FC'!H112+'Gross tiller data FC'!H127)/3</f>
        <v>8.3333333333333339</v>
      </c>
      <c r="I18" s="5">
        <f>('Gross tiller data FC'!I97+'Gross tiller data FC'!I112+'Gross tiller data FC'!I127)/3</f>
        <v>7.666666666666667</v>
      </c>
      <c r="J18" s="5">
        <f>('Gross tiller data FC'!J97+'Gross tiller data FC'!J112+'Gross tiller data FC'!J127)/3</f>
        <v>6.333333333333333</v>
      </c>
      <c r="K18">
        <v>2</v>
      </c>
      <c r="L18">
        <v>0</v>
      </c>
      <c r="M18">
        <v>3</v>
      </c>
      <c r="N18">
        <f t="shared" si="3"/>
        <v>5</v>
      </c>
      <c r="O18" s="89">
        <f t="shared" si="4"/>
        <v>3.937007874015748E-2</v>
      </c>
      <c r="P18" s="62"/>
      <c r="Q18" s="62"/>
      <c r="W18" s="62"/>
    </row>
    <row r="19" spans="1:26" x14ac:dyDescent="0.25">
      <c r="B19" s="25" t="s">
        <v>138</v>
      </c>
      <c r="C19" s="5"/>
      <c r="D19" s="5"/>
      <c r="E19" s="5"/>
      <c r="F19" s="5"/>
      <c r="G19" s="5"/>
      <c r="H19" s="5">
        <f>('Gross tiller data FC'!H98+'Gross tiller data FC'!H113+'Gross tiller data FC'!H128)/3</f>
        <v>8</v>
      </c>
      <c r="I19" s="5">
        <f>('Gross tiller data FC'!I98+'Gross tiller data FC'!I113+'Gross tiller data FC'!I128)/3</f>
        <v>6.666666666666667</v>
      </c>
      <c r="J19" s="5">
        <f>('Gross tiller data FC'!J98+'Gross tiller data FC'!J113+'Gross tiller data FC'!J128)/3</f>
        <v>5.666666666666667</v>
      </c>
      <c r="K19">
        <v>0</v>
      </c>
      <c r="L19">
        <v>0</v>
      </c>
      <c r="M19">
        <v>0</v>
      </c>
      <c r="N19">
        <f t="shared" si="3"/>
        <v>0</v>
      </c>
      <c r="O19" s="89">
        <f t="shared" si="4"/>
        <v>0</v>
      </c>
      <c r="P19" s="62"/>
      <c r="Q19" s="62"/>
      <c r="W19" s="62"/>
      <c r="X19" s="62"/>
      <c r="Y19" s="62"/>
    </row>
    <row r="20" spans="1:26" x14ac:dyDescent="0.25">
      <c r="B20" s="25" t="s">
        <v>100</v>
      </c>
      <c r="C20" s="5"/>
      <c r="D20" s="5"/>
      <c r="E20" s="5"/>
      <c r="F20" s="5"/>
      <c r="G20" s="5"/>
      <c r="H20" s="5"/>
      <c r="I20" s="11">
        <f>('Gross tiller data FC'!I99+'Gross tiller data FC'!I114+'Gross tiller data FC'!I129)/3</f>
        <v>3</v>
      </c>
      <c r="J20" s="5">
        <f>('Gross tiller data FC'!J99+'Gross tiller data FC'!J114+'Gross tiller data FC'!J129)/3</f>
        <v>2</v>
      </c>
      <c r="K20">
        <v>0</v>
      </c>
      <c r="L20">
        <v>0</v>
      </c>
      <c r="M20">
        <v>0</v>
      </c>
      <c r="N20">
        <f t="shared" si="3"/>
        <v>0</v>
      </c>
      <c r="O20" s="89">
        <f t="shared" si="4"/>
        <v>0</v>
      </c>
      <c r="P20" s="62"/>
      <c r="Q20" s="62"/>
      <c r="S20" s="62"/>
      <c r="W20" s="64"/>
    </row>
    <row r="21" spans="1:26" x14ac:dyDescent="0.25">
      <c r="B21" t="s">
        <v>84</v>
      </c>
      <c r="C21" s="5"/>
      <c r="D21" s="5"/>
      <c r="E21" s="5"/>
      <c r="F21" s="5"/>
      <c r="G21" s="5"/>
      <c r="H21" s="5"/>
      <c r="I21" s="5"/>
      <c r="J21" s="5">
        <f>('Gross tiller data FC'!J100+'Gross tiller data FC'!J115+'Gross tiller data FC'!J130)/3</f>
        <v>7.666666666666667</v>
      </c>
      <c r="K21">
        <v>0</v>
      </c>
      <c r="L21">
        <v>0</v>
      </c>
      <c r="M21">
        <v>0</v>
      </c>
      <c r="N21">
        <f t="shared" si="3"/>
        <v>0</v>
      </c>
      <c r="O21" s="89">
        <f t="shared" si="4"/>
        <v>0</v>
      </c>
      <c r="S21" s="62"/>
      <c r="W21" s="64"/>
    </row>
    <row r="22" spans="1:26" x14ac:dyDescent="0.25">
      <c r="C22" s="5">
        <f>SUM(C14:C21)</f>
        <v>4.333333333333333</v>
      </c>
      <c r="D22" s="5">
        <f t="shared" ref="D22:J22" si="5">SUM(D14:D21)</f>
        <v>10.666666666666666</v>
      </c>
      <c r="E22" s="5">
        <f t="shared" si="5"/>
        <v>39.666666666666664</v>
      </c>
      <c r="F22" s="5">
        <f t="shared" si="5"/>
        <v>47.333333333333329</v>
      </c>
      <c r="G22" s="5">
        <f t="shared" si="5"/>
        <v>51.666666666666671</v>
      </c>
      <c r="H22" s="5">
        <f t="shared" si="5"/>
        <v>52</v>
      </c>
      <c r="I22" s="5">
        <f t="shared" si="5"/>
        <v>47.666666666666664</v>
      </c>
      <c r="J22" s="5">
        <f t="shared" si="5"/>
        <v>43.999999999999993</v>
      </c>
      <c r="S22" s="62"/>
    </row>
    <row r="23" spans="1:26" x14ac:dyDescent="0.25">
      <c r="S23" s="62"/>
    </row>
    <row r="24" spans="1:26" x14ac:dyDescent="0.25">
      <c r="L24" s="110" t="s">
        <v>153</v>
      </c>
      <c r="M24" s="110"/>
      <c r="N24" s="110"/>
      <c r="O24" s="110"/>
      <c r="P24" s="110"/>
      <c r="S24" s="62"/>
    </row>
    <row r="25" spans="1:26" x14ac:dyDescent="0.25">
      <c r="C25" t="s">
        <v>0</v>
      </c>
      <c r="D25" t="s">
        <v>1</v>
      </c>
      <c r="E25" t="s">
        <v>2</v>
      </c>
      <c r="F25" t="s">
        <v>3</v>
      </c>
      <c r="G25" t="s">
        <v>5</v>
      </c>
      <c r="H25" t="s">
        <v>6</v>
      </c>
      <c r="I25" t="s">
        <v>7</v>
      </c>
      <c r="J25" t="s">
        <v>8</v>
      </c>
      <c r="K25" s="3">
        <v>42054</v>
      </c>
      <c r="L25">
        <v>3</v>
      </c>
      <c r="M25">
        <v>5</v>
      </c>
      <c r="N25">
        <v>12</v>
      </c>
      <c r="O25" t="s">
        <v>59</v>
      </c>
      <c r="P25" s="4" t="s">
        <v>156</v>
      </c>
      <c r="S25" s="62"/>
    </row>
    <row r="26" spans="1:26" x14ac:dyDescent="0.25">
      <c r="A26" t="s">
        <v>20</v>
      </c>
      <c r="B26" s="25" t="s">
        <v>101</v>
      </c>
      <c r="C26" s="5">
        <f>('Gross tiller data FC'!C48+'Gross tiller data FC'!C63+'Gross tiller data FC'!C77)/3</f>
        <v>4</v>
      </c>
      <c r="D26" s="5">
        <f>('Gross tiller data FC'!D48+'Gross tiller data FC'!D63+'Gross tiller data FC'!D77)/3</f>
        <v>4</v>
      </c>
      <c r="E26" s="5">
        <f>('Gross tiller data FC'!E48+'Gross tiller data FC'!E63+'Gross tiller data FC'!E77)/3</f>
        <v>4</v>
      </c>
      <c r="F26" s="5">
        <f>('Gross tiller data FC'!F48+'Gross tiller data FC'!F63+'Gross tiller data FC'!F77)/3</f>
        <v>4</v>
      </c>
      <c r="G26" s="5">
        <f>('Gross tiller data FC'!G48+'Gross tiller data FC'!G63+'Gross tiller data FC'!G77)/3</f>
        <v>4</v>
      </c>
      <c r="H26" s="5">
        <f>('Gross tiller data FC'!H48+'Gross tiller data FC'!H63+'Gross tiller data FC'!H77)/3</f>
        <v>2.3333333333333335</v>
      </c>
      <c r="I26" s="5">
        <f>('Gross tiller data FC'!I48+'Gross tiller data FC'!I63+'Gross tiller data FC'!I77)/3</f>
        <v>1</v>
      </c>
      <c r="J26" s="5">
        <f>('Gross tiller data FC'!J48+'Gross tiller data FC'!J63+'Gross tiller data FC'!J77)/3</f>
        <v>0.33333333333333331</v>
      </c>
      <c r="K26" s="5">
        <f>('Gross tiller data FC'!K48+'Gross tiller data FC'!K63+'Gross tiller data FC'!K77)/3</f>
        <v>0</v>
      </c>
      <c r="L26">
        <v>16</v>
      </c>
      <c r="M26">
        <v>15</v>
      </c>
      <c r="N26">
        <v>8</v>
      </c>
      <c r="O26" s="86">
        <f>(L26+M26+N26)</f>
        <v>39</v>
      </c>
      <c r="P26" s="89">
        <f>(O26/123)</f>
        <v>0.31707317073170732</v>
      </c>
      <c r="Q26" s="62"/>
      <c r="R26" s="62"/>
      <c r="S26" s="62"/>
    </row>
    <row r="27" spans="1:26" x14ac:dyDescent="0.25">
      <c r="B27" s="25" t="s">
        <v>102</v>
      </c>
      <c r="C27" s="5"/>
      <c r="D27" s="5">
        <f>('Gross tiller data FC'!D49+'Gross tiller data FC'!D64+'Gross tiller data FC'!D78)/3</f>
        <v>6.333333333333333</v>
      </c>
      <c r="E27" s="5">
        <f>('Gross tiller data FC'!E49+'Gross tiller data FC'!E64+'Gross tiller data FC'!E78)/3</f>
        <v>6.333333333333333</v>
      </c>
      <c r="F27" s="5">
        <f>('Gross tiller data FC'!F49+'Gross tiller data FC'!F64+'Gross tiller data FC'!F78)/3</f>
        <v>6.333333333333333</v>
      </c>
      <c r="G27" s="5">
        <f>('Gross tiller data FC'!G49+'Gross tiller data FC'!G64+'Gross tiller data FC'!G78)/3</f>
        <v>6.333333333333333</v>
      </c>
      <c r="H27" s="5">
        <f>('Gross tiller data FC'!H49+'Gross tiller data FC'!H64+'Gross tiller data FC'!H78)/3</f>
        <v>5.333333333333333</v>
      </c>
      <c r="I27" s="5">
        <f>('Gross tiller data FC'!I49+'Gross tiller data FC'!I64+'Gross tiller data FC'!I78)/3</f>
        <v>4.333333333333333</v>
      </c>
      <c r="J27" s="5">
        <f>('Gross tiller data FC'!J49+'Gross tiller data FC'!J64+'Gross tiller data FC'!J78)/3</f>
        <v>3.6666666666666665</v>
      </c>
      <c r="K27" s="5">
        <f>('Gross tiller data FC'!K49+'Gross tiller data FC'!K64+'Gross tiller data FC'!K78)/3</f>
        <v>3</v>
      </c>
      <c r="L27">
        <v>11</v>
      </c>
      <c r="M27">
        <v>13</v>
      </c>
      <c r="N27">
        <v>15</v>
      </c>
      <c r="O27" s="86">
        <f t="shared" ref="O27:O34" si="6">(L27+M27+N27)</f>
        <v>39</v>
      </c>
      <c r="P27" s="89">
        <f t="shared" ref="P27:P34" si="7">(O27/123)</f>
        <v>0.31707317073170732</v>
      </c>
      <c r="Q27" s="62"/>
      <c r="R27" s="62"/>
      <c r="S27" s="62"/>
    </row>
    <row r="28" spans="1:26" x14ac:dyDescent="0.25">
      <c r="B28" s="25" t="s">
        <v>137</v>
      </c>
      <c r="C28" s="5"/>
      <c r="D28" s="5"/>
      <c r="E28" s="5">
        <f>('Gross tiller data FC'!E50+'Gross tiller data FC'!E65+'Gross tiller data FC'!E79)/3</f>
        <v>27</v>
      </c>
      <c r="F28" s="5">
        <f>('Gross tiller data FC'!F50+'Gross tiller data FC'!F65+'Gross tiller data FC'!F79)/3</f>
        <v>26.333333333333332</v>
      </c>
      <c r="G28" s="5">
        <f>('Gross tiller data FC'!G50+'Gross tiller data FC'!G65+'Gross tiller data FC'!G79)/3</f>
        <v>24</v>
      </c>
      <c r="H28" s="5">
        <f>('Gross tiller data FC'!H50+'Gross tiller data FC'!H65+'Gross tiller data FC'!H79)/3</f>
        <v>19.666666666666668</v>
      </c>
      <c r="I28" s="5">
        <f>('Gross tiller data FC'!I50+'Gross tiller data FC'!I65+'Gross tiller data FC'!I79)/3</f>
        <v>16.333333333333332</v>
      </c>
      <c r="J28" s="5">
        <f>('Gross tiller data FC'!J50+'Gross tiller data FC'!J65+'Gross tiller data FC'!J79)/3</f>
        <v>12.333333333333334</v>
      </c>
      <c r="K28" s="5">
        <f>('Gross tiller data FC'!K50+'Gross tiller data FC'!K65+'Gross tiller data FC'!K79)/3</f>
        <v>8.3333333333333339</v>
      </c>
      <c r="L28">
        <v>14</v>
      </c>
      <c r="M28">
        <v>10</v>
      </c>
      <c r="N28">
        <v>7</v>
      </c>
      <c r="O28" s="86">
        <f t="shared" si="6"/>
        <v>31</v>
      </c>
      <c r="P28" s="89">
        <f t="shared" si="7"/>
        <v>0.25203252032520324</v>
      </c>
      <c r="Q28" s="62"/>
      <c r="R28" s="62"/>
      <c r="S28" s="62"/>
      <c r="W28" s="64"/>
      <c r="X28" s="62"/>
    </row>
    <row r="29" spans="1:26" x14ac:dyDescent="0.25">
      <c r="B29" s="25" t="s">
        <v>98</v>
      </c>
      <c r="C29" s="5"/>
      <c r="D29" s="5"/>
      <c r="E29" s="5"/>
      <c r="F29" s="5">
        <f>('Gross tiller data FC'!F51+'Gross tiller data FC'!F66+'Gross tiller data FC'!F80)/3</f>
        <v>9.6666666666666661</v>
      </c>
      <c r="G29" s="5">
        <f>('Gross tiller data FC'!G51+'Gross tiller data FC'!G66+'Gross tiller data FC'!G80)/3</f>
        <v>9.3333333333333339</v>
      </c>
      <c r="H29" s="5">
        <f>('Gross tiller data FC'!H51+'Gross tiller data FC'!H66+'Gross tiller data FC'!H80)/3</f>
        <v>9</v>
      </c>
      <c r="I29" s="5">
        <f>('Gross tiller data FC'!I51+'Gross tiller data FC'!I66+'Gross tiller data FC'!I80)/3</f>
        <v>6.666666666666667</v>
      </c>
      <c r="J29" s="5">
        <f>('Gross tiller data FC'!J51+'Gross tiller data FC'!J66+'Gross tiller data FC'!J80)/3</f>
        <v>5.333333333333333</v>
      </c>
      <c r="K29" s="5">
        <f>('Gross tiller data FC'!K51+'Gross tiller data FC'!K66+'Gross tiller data FC'!K80)/3</f>
        <v>4</v>
      </c>
      <c r="L29">
        <v>5</v>
      </c>
      <c r="M29">
        <v>1</v>
      </c>
      <c r="N29">
        <v>2</v>
      </c>
      <c r="O29" s="86">
        <f t="shared" si="6"/>
        <v>8</v>
      </c>
      <c r="P29" s="89">
        <f t="shared" si="7"/>
        <v>6.5040650406504072E-2</v>
      </c>
      <c r="Q29" s="62"/>
      <c r="R29" s="62"/>
      <c r="S29" s="62"/>
      <c r="W29" s="64"/>
      <c r="X29" s="62"/>
      <c r="Y29" s="62"/>
      <c r="Z29" s="62"/>
    </row>
    <row r="30" spans="1:26" x14ac:dyDescent="0.25">
      <c r="B30" s="25" t="s">
        <v>99</v>
      </c>
      <c r="C30" s="5"/>
      <c r="D30" s="5"/>
      <c r="E30" s="5"/>
      <c r="F30" s="5"/>
      <c r="G30" s="5">
        <f>('Gross tiller data FC'!G52+'Gross tiller data FC'!G67+'Gross tiller data FC'!G81)/3</f>
        <v>10</v>
      </c>
      <c r="H30" s="5">
        <f>('Gross tiller data FC'!H52+'Gross tiller data FC'!H67+'Gross tiller data FC'!H81)/3</f>
        <v>10</v>
      </c>
      <c r="I30" s="5">
        <f>('Gross tiller data FC'!I52+'Gross tiller data FC'!I67+'Gross tiller data FC'!I81)/3</f>
        <v>9.3333333333333339</v>
      </c>
      <c r="J30" s="5">
        <f>('Gross tiller data FC'!J52+'Gross tiller data FC'!J67+'Gross tiller data FC'!J81)/3</f>
        <v>7.333333333333333</v>
      </c>
      <c r="K30" s="5">
        <f>('Gross tiller data FC'!K52+'Gross tiller data FC'!K67+'Gross tiller data FC'!K81)/3</f>
        <v>6.333333333333333</v>
      </c>
      <c r="L30">
        <v>4</v>
      </c>
      <c r="M30">
        <v>2</v>
      </c>
      <c r="N30">
        <v>0</v>
      </c>
      <c r="O30" s="86">
        <f t="shared" si="6"/>
        <v>6</v>
      </c>
      <c r="P30" s="89">
        <f t="shared" si="7"/>
        <v>4.878048780487805E-2</v>
      </c>
      <c r="Q30" s="62"/>
      <c r="R30" s="62"/>
      <c r="S30" s="62"/>
      <c r="W30" s="64"/>
      <c r="X30" s="62"/>
    </row>
    <row r="31" spans="1:26" x14ac:dyDescent="0.25">
      <c r="B31" s="25" t="s">
        <v>138</v>
      </c>
      <c r="C31" s="5"/>
      <c r="D31" s="5"/>
      <c r="E31" s="5"/>
      <c r="F31" s="5"/>
      <c r="G31" s="5"/>
      <c r="H31" s="5">
        <f>('Gross tiller data FC'!H53+'Gross tiller data FC'!H68+'Gross tiller data FC'!H82)/3</f>
        <v>4.333333333333333</v>
      </c>
      <c r="I31" s="5">
        <f>('Gross tiller data FC'!I53+'Gross tiller data FC'!I68+'Gross tiller data FC'!I82)/3</f>
        <v>3.3333333333333335</v>
      </c>
      <c r="J31" s="5">
        <f>('Gross tiller data FC'!J53+'Gross tiller data FC'!J68+'Gross tiller data FC'!J82)/3</f>
        <v>3</v>
      </c>
      <c r="K31" s="5">
        <f>('Gross tiller data FC'!K53+'Gross tiller data FC'!K68+'Gross tiller data FC'!K82)/3</f>
        <v>2.3333333333333335</v>
      </c>
      <c r="L31">
        <v>0</v>
      </c>
      <c r="M31">
        <v>0</v>
      </c>
      <c r="N31">
        <v>0</v>
      </c>
      <c r="O31" s="86">
        <f t="shared" si="6"/>
        <v>0</v>
      </c>
      <c r="P31" s="89">
        <f t="shared" si="7"/>
        <v>0</v>
      </c>
      <c r="Q31" s="62"/>
      <c r="R31" s="62"/>
      <c r="S31" s="62"/>
      <c r="W31" s="64"/>
      <c r="X31" s="62"/>
    </row>
    <row r="32" spans="1:26" x14ac:dyDescent="0.25">
      <c r="B32" s="25" t="s">
        <v>100</v>
      </c>
      <c r="C32" s="5"/>
      <c r="D32" s="5"/>
      <c r="E32" s="5"/>
      <c r="F32" s="5"/>
      <c r="G32" s="5"/>
      <c r="H32" s="5"/>
      <c r="I32" s="5">
        <f>('Gross tiller data FC'!I54+'Gross tiller data FC'!I69+'Gross tiller data FC'!I83)/3</f>
        <v>3.3333333333333335</v>
      </c>
      <c r="J32" s="5">
        <f>('Gross tiller data FC'!J54+'Gross tiller data FC'!J69+'Gross tiller data FC'!J83)/3</f>
        <v>3</v>
      </c>
      <c r="K32" s="5">
        <f>('Gross tiller data FC'!K54+'Gross tiller data FC'!K69+'Gross tiller data FC'!K83)/3</f>
        <v>2.6666666666666665</v>
      </c>
      <c r="L32">
        <v>0</v>
      </c>
      <c r="M32">
        <v>0</v>
      </c>
      <c r="N32">
        <v>0</v>
      </c>
      <c r="O32" s="86">
        <f t="shared" si="6"/>
        <v>0</v>
      </c>
      <c r="P32" s="89">
        <f t="shared" si="7"/>
        <v>0</v>
      </c>
      <c r="S32" s="62"/>
      <c r="W32" s="64"/>
      <c r="X32" s="62"/>
      <c r="Y32" s="62"/>
      <c r="Z32" s="62"/>
    </row>
    <row r="33" spans="1:26" x14ac:dyDescent="0.25">
      <c r="B33" t="s">
        <v>84</v>
      </c>
      <c r="C33" s="5"/>
      <c r="D33" s="5"/>
      <c r="E33" s="5"/>
      <c r="F33" s="5"/>
      <c r="G33" s="5"/>
      <c r="H33" s="5"/>
      <c r="I33" s="5"/>
      <c r="J33" s="5">
        <f>('Gross tiller data FC'!J55+'Gross tiller data FC'!J70+'Gross tiller data FC'!J84)/3</f>
        <v>3.6666666666666665</v>
      </c>
      <c r="K33" s="5">
        <f>('Gross tiller data FC'!K55+'Gross tiller data FC'!K70+'Gross tiller data FC'!K84)/3</f>
        <v>3.6666666666666665</v>
      </c>
      <c r="L33">
        <v>0</v>
      </c>
      <c r="M33">
        <v>0</v>
      </c>
      <c r="N33">
        <v>0</v>
      </c>
      <c r="O33" s="86">
        <f t="shared" si="6"/>
        <v>0</v>
      </c>
      <c r="P33" s="89">
        <f t="shared" si="7"/>
        <v>0</v>
      </c>
      <c r="S33" s="62"/>
      <c r="W33" s="64"/>
      <c r="X33" s="62"/>
    </row>
    <row r="34" spans="1:26" x14ac:dyDescent="0.25">
      <c r="B34" t="s">
        <v>56</v>
      </c>
      <c r="C34" s="5"/>
      <c r="D34" s="5"/>
      <c r="E34" s="5"/>
      <c r="F34" s="5"/>
      <c r="G34" s="5"/>
      <c r="H34" s="5"/>
      <c r="I34" s="5"/>
      <c r="J34" s="5"/>
      <c r="K34" s="5">
        <f>('Gross tiller data FC'!K56+'Gross tiller data FC'!K71+'Gross tiller data FC'!K85)/3</f>
        <v>1.3333333333333333</v>
      </c>
      <c r="L34">
        <v>0</v>
      </c>
      <c r="M34">
        <v>0</v>
      </c>
      <c r="N34">
        <v>0</v>
      </c>
      <c r="O34" s="86">
        <f t="shared" si="6"/>
        <v>0</v>
      </c>
      <c r="P34" s="89">
        <f t="shared" si="7"/>
        <v>0</v>
      </c>
      <c r="S34" s="62"/>
    </row>
    <row r="35" spans="1:26" x14ac:dyDescent="0.25">
      <c r="C35" s="5">
        <f>SUM(C26:C34)</f>
        <v>4</v>
      </c>
      <c r="D35" s="5">
        <f t="shared" ref="D35:K35" si="8">SUM(D26:D34)</f>
        <v>10.333333333333332</v>
      </c>
      <c r="E35" s="5">
        <f t="shared" si="8"/>
        <v>37.333333333333329</v>
      </c>
      <c r="F35" s="5">
        <f t="shared" si="8"/>
        <v>46.333333333333329</v>
      </c>
      <c r="G35" s="5">
        <f t="shared" si="8"/>
        <v>53.666666666666664</v>
      </c>
      <c r="H35" s="5">
        <f t="shared" si="8"/>
        <v>50.666666666666671</v>
      </c>
      <c r="I35" s="5">
        <f t="shared" si="8"/>
        <v>44.333333333333336</v>
      </c>
      <c r="J35" s="5">
        <f t="shared" si="8"/>
        <v>38.666666666666664</v>
      </c>
      <c r="K35" s="5">
        <f t="shared" si="8"/>
        <v>31.666666666666668</v>
      </c>
      <c r="S35" s="62"/>
      <c r="Y35" s="62"/>
      <c r="Z35" s="62"/>
    </row>
    <row r="36" spans="1:26" x14ac:dyDescent="0.25">
      <c r="S36" s="62"/>
    </row>
    <row r="37" spans="1:26" x14ac:dyDescent="0.25">
      <c r="M37" s="110" t="s">
        <v>153</v>
      </c>
      <c r="N37" s="110"/>
      <c r="O37" s="110"/>
      <c r="P37" s="110"/>
      <c r="S37" s="62"/>
    </row>
    <row r="38" spans="1:26" x14ac:dyDescent="0.25">
      <c r="C38" t="s">
        <v>0</v>
      </c>
      <c r="D38" t="s">
        <v>1</v>
      </c>
      <c r="E38" t="s">
        <v>2</v>
      </c>
      <c r="F38" t="s">
        <v>3</v>
      </c>
      <c r="G38" t="s">
        <v>5</v>
      </c>
      <c r="H38" t="s">
        <v>6</v>
      </c>
      <c r="I38" t="s">
        <v>7</v>
      </c>
      <c r="J38" t="s">
        <v>8</v>
      </c>
      <c r="K38" s="3">
        <v>42054</v>
      </c>
      <c r="L38" s="3">
        <v>42080</v>
      </c>
      <c r="M38">
        <v>1</v>
      </c>
      <c r="N38">
        <v>2</v>
      </c>
      <c r="O38">
        <v>13</v>
      </c>
      <c r="P38" t="s">
        <v>47</v>
      </c>
      <c r="Q38" s="4" t="s">
        <v>156</v>
      </c>
      <c r="S38" s="62"/>
    </row>
    <row r="39" spans="1:26" x14ac:dyDescent="0.25">
      <c r="A39" t="s">
        <v>22</v>
      </c>
      <c r="B39" s="25" t="s">
        <v>101</v>
      </c>
      <c r="C39" s="5">
        <f>('Gross tiller data FC'!C3+'Gross tiller data FC'!C18+'Gross tiller data FC'!C33)/3</f>
        <v>3.6666666666666665</v>
      </c>
      <c r="D39" s="5">
        <f>('Gross tiller data FC'!D3+'Gross tiller data FC'!D18+'Gross tiller data FC'!D33)/3</f>
        <v>3.6666666666666665</v>
      </c>
      <c r="E39" s="5">
        <f>('Gross tiller data FC'!E3+'Gross tiller data FC'!E18+'Gross tiller data FC'!E33)/3</f>
        <v>3.6666666666666665</v>
      </c>
      <c r="F39" s="5">
        <f>('Gross tiller data FC'!F3+'Gross tiller data FC'!F18+'Gross tiller data FC'!F33)/3</f>
        <v>3.6666666666666665</v>
      </c>
      <c r="G39" s="5">
        <f>('Gross tiller data FC'!G3+'Gross tiller data FC'!G18+'Gross tiller data FC'!G33)/3</f>
        <v>3.6666666666666665</v>
      </c>
      <c r="H39" s="5">
        <f>('Gross tiller data FC'!H3+'Gross tiller data FC'!H18+'Gross tiller data FC'!H33)/3</f>
        <v>3</v>
      </c>
      <c r="I39" s="5">
        <f>('Gross tiller data FC'!I3+'Gross tiller data FC'!I18+'Gross tiller data FC'!I33)/3</f>
        <v>2.3333333333333335</v>
      </c>
      <c r="J39" s="5">
        <f>('Gross tiller data FC'!J3+'Gross tiller data FC'!J18+'Gross tiller data FC'!J33)/3</f>
        <v>1.6666666666666667</v>
      </c>
      <c r="K39" s="5">
        <f>('Gross tiller data FC'!K3+'Gross tiller data FC'!K18+'Gross tiller data FC'!K33)/3</f>
        <v>0.66666666666666663</v>
      </c>
      <c r="L39" s="5">
        <f>('Gross tiller data FC'!L3+'Gross tiller data FC'!L18+'Gross tiller data FC'!L33)/3</f>
        <v>0.33333333333333331</v>
      </c>
      <c r="M39">
        <v>13</v>
      </c>
      <c r="N39">
        <v>7</v>
      </c>
      <c r="O39">
        <v>11</v>
      </c>
      <c r="P39">
        <f>(M39+N39+O39)</f>
        <v>31</v>
      </c>
      <c r="Q39" s="89">
        <f>(P39/130)</f>
        <v>0.23846153846153847</v>
      </c>
      <c r="S39" s="62"/>
      <c r="Y39" s="62"/>
      <c r="Z39" s="62"/>
    </row>
    <row r="40" spans="1:26" x14ac:dyDescent="0.25">
      <c r="B40" s="25" t="s">
        <v>102</v>
      </c>
      <c r="C40" s="5"/>
      <c r="D40" s="5">
        <f>('Gross tiller data FC'!D4+'Gross tiller data FC'!D19+'Gross tiller data FC'!D34)/3</f>
        <v>8</v>
      </c>
      <c r="E40" s="5">
        <f>('Gross tiller data FC'!E4+'Gross tiller data FC'!E19+'Gross tiller data FC'!E34)/3</f>
        <v>8</v>
      </c>
      <c r="F40" s="5">
        <f>('Gross tiller data FC'!F4+'Gross tiller data FC'!F19+'Gross tiller data FC'!F34)/3</f>
        <v>8</v>
      </c>
      <c r="G40" s="5">
        <f>('Gross tiller data FC'!G4+'Gross tiller data FC'!G19+'Gross tiller data FC'!G34)/3</f>
        <v>7</v>
      </c>
      <c r="H40" s="5">
        <f>('Gross tiller data FC'!H4+'Gross tiller data FC'!H19+'Gross tiller data FC'!H34)/3</f>
        <v>6.333333333333333</v>
      </c>
      <c r="I40" s="5">
        <f>('Gross tiller data FC'!I4+'Gross tiller data FC'!I19+'Gross tiller data FC'!I34)/3</f>
        <v>5.333333333333333</v>
      </c>
      <c r="J40" s="5">
        <f>('Gross tiller data FC'!J4+'Gross tiller data FC'!J19+'Gross tiller data FC'!J34)/3</f>
        <v>4.333333333333333</v>
      </c>
      <c r="K40" s="5">
        <f>('Gross tiller data FC'!K4+'Gross tiller data FC'!K19+'Gross tiller data FC'!K34)/3</f>
        <v>4.333333333333333</v>
      </c>
      <c r="L40" s="5">
        <f>('Gross tiller data FC'!L4+'Gross tiller data FC'!L19+'Gross tiller data FC'!L34)/3</f>
        <v>1.6666666666666667</v>
      </c>
      <c r="M40">
        <v>11</v>
      </c>
      <c r="N40">
        <v>10</v>
      </c>
      <c r="O40">
        <v>5</v>
      </c>
      <c r="P40">
        <f t="shared" ref="P40:P48" si="9">(M40+N40+O40)</f>
        <v>26</v>
      </c>
      <c r="Q40" s="89">
        <f t="shared" ref="Q40:Q48" si="10">(P40/130)</f>
        <v>0.2</v>
      </c>
      <c r="S40" s="62"/>
    </row>
    <row r="41" spans="1:26" x14ac:dyDescent="0.25">
      <c r="B41" s="25" t="s">
        <v>137</v>
      </c>
      <c r="C41" s="5"/>
      <c r="D41" s="5"/>
      <c r="E41" s="5">
        <f>('Gross tiller data FC'!E5+'Gross tiller data FC'!E20+'Gross tiller data FC'!E35)/3</f>
        <v>30</v>
      </c>
      <c r="F41" s="5">
        <f>('Gross tiller data FC'!F5+'Gross tiller data FC'!F20+'Gross tiller data FC'!F35)/3</f>
        <v>30</v>
      </c>
      <c r="G41" s="5">
        <f>('Gross tiller data FC'!G5+'Gross tiller data FC'!G20+'Gross tiller data FC'!G35)/3</f>
        <v>29</v>
      </c>
      <c r="H41" s="5">
        <f>('Gross tiller data FC'!H5+'Gross tiller data FC'!H20+'Gross tiller data FC'!H35)/3</f>
        <v>21.666666666666668</v>
      </c>
      <c r="I41" s="5">
        <f>('Gross tiller data FC'!I5+'Gross tiller data FC'!I20+'Gross tiller data FC'!I35)/3</f>
        <v>17.666666666666668</v>
      </c>
      <c r="J41" s="5">
        <f>('Gross tiller data FC'!J5+'Gross tiller data FC'!J20+'Gross tiller data FC'!J35)/3</f>
        <v>15.666666666666666</v>
      </c>
      <c r="K41" s="5">
        <f>('Gross tiller data FC'!K5+'Gross tiller data FC'!K20+'Gross tiller data FC'!K35)/3</f>
        <v>15</v>
      </c>
      <c r="L41" s="5">
        <f>('Gross tiller data FC'!L5+'Gross tiller data FC'!L20+'Gross tiller data FC'!L35)/3</f>
        <v>9.6666666666666661</v>
      </c>
      <c r="M41">
        <v>17</v>
      </c>
      <c r="N41">
        <v>9</v>
      </c>
      <c r="O41">
        <v>6</v>
      </c>
      <c r="P41">
        <f t="shared" si="9"/>
        <v>32</v>
      </c>
      <c r="Q41" s="89">
        <f t="shared" si="10"/>
        <v>0.24615384615384617</v>
      </c>
    </row>
    <row r="42" spans="1:26" x14ac:dyDescent="0.25">
      <c r="B42" s="25" t="s">
        <v>98</v>
      </c>
      <c r="C42" s="5"/>
      <c r="D42" s="5"/>
      <c r="E42" s="5"/>
      <c r="F42" s="5">
        <f>('Gross tiller data FC'!F6+'Gross tiller data FC'!F21+'Gross tiller data FC'!F36)/3</f>
        <v>17.666666666666668</v>
      </c>
      <c r="G42" s="5">
        <f>('Gross tiller data FC'!G6+'Gross tiller data FC'!G21+'Gross tiller data FC'!G36)/3</f>
        <v>17.333333333333332</v>
      </c>
      <c r="H42" s="5">
        <f>('Gross tiller data FC'!H6+'Gross tiller data FC'!H21+'Gross tiller data FC'!H36)/3</f>
        <v>13.333333333333334</v>
      </c>
      <c r="I42" s="5">
        <f>('Gross tiller data FC'!I6+'Gross tiller data FC'!I21+'Gross tiller data FC'!I36)/3</f>
        <v>11.666666666666666</v>
      </c>
      <c r="J42" s="5">
        <f>('Gross tiller data FC'!J6+'Gross tiller data FC'!J21+'Gross tiller data FC'!J36)/3</f>
        <v>10.666666666666666</v>
      </c>
      <c r="K42" s="5">
        <f>('Gross tiller data FC'!K6+'Gross tiller data FC'!K21+'Gross tiller data FC'!K36)/3</f>
        <v>10.333333333333334</v>
      </c>
      <c r="L42" s="5">
        <f>('Gross tiller data FC'!L6+'Gross tiller data FC'!L21+'Gross tiller data FC'!L36)/3</f>
        <v>7</v>
      </c>
      <c r="M42">
        <v>7</v>
      </c>
      <c r="N42">
        <v>1</v>
      </c>
      <c r="O42">
        <v>17</v>
      </c>
      <c r="P42">
        <f t="shared" si="9"/>
        <v>25</v>
      </c>
      <c r="Q42" s="89">
        <f t="shared" si="10"/>
        <v>0.19230769230769232</v>
      </c>
    </row>
    <row r="43" spans="1:26" x14ac:dyDescent="0.25">
      <c r="B43" s="25" t="s">
        <v>99</v>
      </c>
      <c r="C43" s="5"/>
      <c r="D43" s="5"/>
      <c r="E43" s="5"/>
      <c r="F43" s="5"/>
      <c r="G43" s="5">
        <f>('Gross tiller data FC'!G7+'Gross tiller data FC'!G22+'Gross tiller data FC'!G37)/3</f>
        <v>13.666666666666666</v>
      </c>
      <c r="H43" s="5">
        <f>('Gross tiller data FC'!H7+'Gross tiller data FC'!H22+'Gross tiller data FC'!H37)/3</f>
        <v>12.333333333333334</v>
      </c>
      <c r="I43" s="5">
        <f>('Gross tiller data FC'!I7+'Gross tiller data FC'!I22+'Gross tiller data FC'!I37)/3</f>
        <v>8.6666666666666661</v>
      </c>
      <c r="J43" s="5">
        <f>('Gross tiller data FC'!J7+'Gross tiller data FC'!J22+'Gross tiller data FC'!J37)/3</f>
        <v>8</v>
      </c>
      <c r="K43" s="5">
        <f>('Gross tiller data FC'!K7+'Gross tiller data FC'!K22+'Gross tiller data FC'!K37)/3</f>
        <v>7.666666666666667</v>
      </c>
      <c r="L43" s="5">
        <f>('Gross tiller data FC'!L7+'Gross tiller data FC'!L22+'Gross tiller data FC'!L37)/3</f>
        <v>4.333333333333333</v>
      </c>
      <c r="M43">
        <v>8</v>
      </c>
      <c r="N43">
        <v>2</v>
      </c>
      <c r="O43">
        <v>0</v>
      </c>
      <c r="P43">
        <f t="shared" si="9"/>
        <v>10</v>
      </c>
      <c r="Q43" s="89">
        <f t="shared" si="10"/>
        <v>7.6923076923076927E-2</v>
      </c>
    </row>
    <row r="44" spans="1:26" x14ac:dyDescent="0.25">
      <c r="B44" s="25" t="s">
        <v>138</v>
      </c>
      <c r="C44" s="5"/>
      <c r="D44" s="5"/>
      <c r="E44" s="5"/>
      <c r="F44" s="5"/>
      <c r="G44" s="5"/>
      <c r="H44" s="5">
        <f>('Gross tiller data FC'!H8+'Gross tiller data FC'!H23+'Gross tiller data FC'!H38)/3</f>
        <v>13.333333333333334</v>
      </c>
      <c r="I44" s="5">
        <f>('Gross tiller data FC'!I8+'Gross tiller data FC'!I23+'Gross tiller data FC'!I38)/3</f>
        <v>8.6666666666666661</v>
      </c>
      <c r="J44" s="5">
        <f>('Gross tiller data FC'!J8+'Gross tiller data FC'!J23+'Gross tiller data FC'!J38)/3</f>
        <v>8.6666666666666661</v>
      </c>
      <c r="K44" s="5">
        <f>('Gross tiller data FC'!K8+'Gross tiller data FC'!K23+'Gross tiller data FC'!K38)/3</f>
        <v>8.6666666666666661</v>
      </c>
      <c r="L44" s="5">
        <f>('Gross tiller data FC'!L8+'Gross tiller data FC'!L23+'Gross tiller data FC'!L38)/3</f>
        <v>5.666666666666667</v>
      </c>
      <c r="M44">
        <v>1</v>
      </c>
      <c r="N44">
        <v>3</v>
      </c>
      <c r="O44">
        <v>0</v>
      </c>
      <c r="P44">
        <f t="shared" si="9"/>
        <v>4</v>
      </c>
      <c r="Q44" s="89">
        <f t="shared" si="10"/>
        <v>3.0769230769230771E-2</v>
      </c>
    </row>
    <row r="45" spans="1:26" x14ac:dyDescent="0.25">
      <c r="B45" s="25" t="s">
        <v>100</v>
      </c>
      <c r="C45" s="5"/>
      <c r="D45" s="5"/>
      <c r="E45" s="5"/>
      <c r="F45" s="5"/>
      <c r="G45" s="5"/>
      <c r="H45" s="5"/>
      <c r="I45" s="5">
        <f>('Gross tiller data FC'!I9+'Gross tiller data FC'!I24+'Gross tiller data FC'!I39)/3</f>
        <v>3.3333333333333335</v>
      </c>
      <c r="J45" s="5">
        <f>('Gross tiller data FC'!J9+'Gross tiller data FC'!J24+'Gross tiller data FC'!J39)/3</f>
        <v>3.3333333333333335</v>
      </c>
      <c r="K45" s="5">
        <f>('Gross tiller data FC'!K9+'Gross tiller data FC'!K24+'Gross tiller data FC'!K39)/3</f>
        <v>2</v>
      </c>
      <c r="L45" s="5">
        <f>('Gross tiller data FC'!L9+'Gross tiller data FC'!L24+'Gross tiller data FC'!L39)/3</f>
        <v>2</v>
      </c>
      <c r="M45">
        <v>0</v>
      </c>
      <c r="N45">
        <v>0</v>
      </c>
      <c r="O45">
        <v>0</v>
      </c>
      <c r="P45">
        <f t="shared" si="9"/>
        <v>0</v>
      </c>
      <c r="Q45" s="89">
        <f t="shared" si="10"/>
        <v>0</v>
      </c>
    </row>
    <row r="46" spans="1:26" x14ac:dyDescent="0.25">
      <c r="B46" t="s">
        <v>84</v>
      </c>
      <c r="C46" s="5"/>
      <c r="D46" s="5"/>
      <c r="E46" s="5"/>
      <c r="F46" s="5"/>
      <c r="G46" s="5"/>
      <c r="H46" s="5"/>
      <c r="I46" s="5"/>
      <c r="J46" s="5">
        <f>('Gross tiller data FC'!J10+'Gross tiller data FC'!J25+'Gross tiller data FC'!J40)/3</f>
        <v>5.333333333333333</v>
      </c>
      <c r="K46" s="5">
        <f>('Gross tiller data FC'!K10+'Gross tiller data FC'!K25+'Gross tiller data FC'!K40)/3</f>
        <v>5</v>
      </c>
      <c r="L46" s="5">
        <f>('Gross tiller data FC'!L10+'Gross tiller data FC'!L25+'Gross tiller data FC'!L40)/3</f>
        <v>4</v>
      </c>
      <c r="M46">
        <v>0</v>
      </c>
      <c r="N46">
        <v>0</v>
      </c>
      <c r="O46">
        <v>0</v>
      </c>
      <c r="P46">
        <f t="shared" si="9"/>
        <v>0</v>
      </c>
      <c r="Q46" s="89">
        <f t="shared" si="10"/>
        <v>0</v>
      </c>
    </row>
    <row r="47" spans="1:26" x14ac:dyDescent="0.25">
      <c r="B47" t="s">
        <v>56</v>
      </c>
      <c r="C47" s="5"/>
      <c r="D47" s="5"/>
      <c r="E47" s="5"/>
      <c r="F47" s="5"/>
      <c r="G47" s="5"/>
      <c r="H47" s="5"/>
      <c r="I47" s="5"/>
      <c r="J47" s="5"/>
      <c r="K47" s="5">
        <f>('Gross tiller data FC'!K11+'Gross tiller data FC'!K26+'Gross tiller data FC'!K41)/3</f>
        <v>4.333333333333333</v>
      </c>
      <c r="L47" s="5">
        <f>('Gross tiller data FC'!L11+'Gross tiller data FC'!L26+'Gross tiller data FC'!L41)/3</f>
        <v>4</v>
      </c>
      <c r="M47">
        <v>0</v>
      </c>
      <c r="N47">
        <v>0</v>
      </c>
      <c r="O47">
        <v>2</v>
      </c>
      <c r="P47">
        <f t="shared" si="9"/>
        <v>2</v>
      </c>
      <c r="Q47" s="89">
        <f t="shared" si="10"/>
        <v>1.5384615384615385E-2</v>
      </c>
    </row>
    <row r="48" spans="1:26" x14ac:dyDescent="0.25">
      <c r="B48" t="s">
        <v>57</v>
      </c>
      <c r="C48" s="5"/>
      <c r="D48" s="5"/>
      <c r="E48" s="5"/>
      <c r="F48" s="5"/>
      <c r="G48" s="5"/>
      <c r="H48" s="5"/>
      <c r="I48" s="5"/>
      <c r="J48" s="5"/>
      <c r="K48" s="5"/>
      <c r="L48" s="5">
        <f>('Gross tiller data FC'!L12+'Gross tiller data FC'!L27+'Gross tiller data FC'!L42)/3</f>
        <v>4.333333333333333</v>
      </c>
      <c r="M48">
        <v>0</v>
      </c>
      <c r="N48">
        <v>0</v>
      </c>
      <c r="O48">
        <v>0</v>
      </c>
      <c r="P48">
        <f t="shared" si="9"/>
        <v>0</v>
      </c>
      <c r="Q48" s="89">
        <f t="shared" si="10"/>
        <v>0</v>
      </c>
    </row>
    <row r="49" spans="1:25" x14ac:dyDescent="0.25">
      <c r="C49" s="5">
        <f>SUM(C39:C48)</f>
        <v>3.6666666666666665</v>
      </c>
      <c r="D49" s="5">
        <f t="shared" ref="D49:L49" si="11">SUM(D39:D48)</f>
        <v>11.666666666666666</v>
      </c>
      <c r="E49" s="5">
        <f t="shared" si="11"/>
        <v>41.666666666666664</v>
      </c>
      <c r="F49" s="5">
        <f t="shared" si="11"/>
        <v>59.333333333333329</v>
      </c>
      <c r="G49" s="5">
        <f t="shared" si="11"/>
        <v>70.666666666666671</v>
      </c>
      <c r="H49" s="5">
        <f t="shared" si="11"/>
        <v>70</v>
      </c>
      <c r="I49" s="5">
        <f t="shared" si="11"/>
        <v>57.666666666666664</v>
      </c>
      <c r="J49" s="5">
        <f t="shared" si="11"/>
        <v>57.666666666666664</v>
      </c>
      <c r="K49" s="5">
        <f t="shared" si="11"/>
        <v>58</v>
      </c>
      <c r="L49" s="5">
        <f t="shared" si="11"/>
        <v>43</v>
      </c>
    </row>
    <row r="51" spans="1:25" x14ac:dyDescent="0.25">
      <c r="N51" s="110" t="s">
        <v>153</v>
      </c>
      <c r="O51" s="110"/>
      <c r="P51" s="110"/>
      <c r="Q51" s="110"/>
    </row>
    <row r="52" spans="1:25" x14ac:dyDescent="0.25">
      <c r="C52" t="s">
        <v>0</v>
      </c>
      <c r="D52" t="s">
        <v>1</v>
      </c>
      <c r="E52" t="s">
        <v>2</v>
      </c>
      <c r="F52" t="s">
        <v>3</v>
      </c>
      <c r="G52" t="s">
        <v>5</v>
      </c>
      <c r="H52" t="s">
        <v>6</v>
      </c>
      <c r="I52" t="s">
        <v>7</v>
      </c>
      <c r="J52" t="s">
        <v>8</v>
      </c>
      <c r="K52" s="3">
        <v>42054</v>
      </c>
      <c r="L52" s="3">
        <v>42080</v>
      </c>
      <c r="M52" s="3">
        <v>42108</v>
      </c>
      <c r="N52" s="64">
        <v>6</v>
      </c>
      <c r="O52" s="64">
        <v>7</v>
      </c>
      <c r="P52" s="64">
        <v>14</v>
      </c>
      <c r="Q52" t="s">
        <v>48</v>
      </c>
      <c r="R52" s="4" t="s">
        <v>156</v>
      </c>
      <c r="U52" s="25"/>
      <c r="V52" s="25" t="s">
        <v>70</v>
      </c>
      <c r="W52" s="25" t="s">
        <v>71</v>
      </c>
      <c r="X52" s="25" t="s">
        <v>72</v>
      </c>
      <c r="Y52" s="25" t="s">
        <v>68</v>
      </c>
    </row>
    <row r="53" spans="1:25" x14ac:dyDescent="0.25">
      <c r="A53" t="s">
        <v>25</v>
      </c>
      <c r="B53" s="25" t="s">
        <v>101</v>
      </c>
      <c r="C53" s="5">
        <f>('Gross tiller data FC'!C137+'Gross tiller data FC'!C151+'Gross tiller data FC'!C166)/3</f>
        <v>4</v>
      </c>
      <c r="D53" s="5">
        <f>('Gross tiller data FC'!D137+'Gross tiller data FC'!D151+'Gross tiller data FC'!D166)/3</f>
        <v>4</v>
      </c>
      <c r="E53" s="5">
        <f>('Gross tiller data FC'!E137+'Gross tiller data FC'!E151+'Gross tiller data FC'!E166)/3</f>
        <v>4</v>
      </c>
      <c r="F53" s="5">
        <f>('Gross tiller data FC'!F137+'Gross tiller data FC'!F151+'Gross tiller data FC'!F166)/3</f>
        <v>4</v>
      </c>
      <c r="G53" s="5">
        <f>('Gross tiller data FC'!G137+'Gross tiller data FC'!G151+'Gross tiller data FC'!G166)/3</f>
        <v>4</v>
      </c>
      <c r="H53" s="5">
        <f>('Gross tiller data FC'!H137+'Gross tiller data FC'!H151+'Gross tiller data FC'!H166)/3</f>
        <v>3.3333333333333335</v>
      </c>
      <c r="I53" s="5">
        <f>('Gross tiller data FC'!I137+'Gross tiller data FC'!I151+'Gross tiller data FC'!I166)/3</f>
        <v>0.66666666666666663</v>
      </c>
      <c r="J53" s="5">
        <f>('Gross tiller data FC'!J137+'Gross tiller data FC'!J151+'Gross tiller data FC'!J166)/3</f>
        <v>0</v>
      </c>
      <c r="K53" s="5">
        <f>('Gross tiller data FC'!K137+'Gross tiller data FC'!K151+'Gross tiller data FC'!K166)/3</f>
        <v>0</v>
      </c>
      <c r="L53" s="5">
        <f>('Gross tiller data FC'!L137+'Gross tiller data FC'!L151+'Gross tiller data FC'!L166)/3</f>
        <v>0</v>
      </c>
      <c r="M53" s="5">
        <f>('Gross tiller data FC'!M137+'Gross tiller data FC'!M151+'Gross tiller data FC'!M166)/3</f>
        <v>0</v>
      </c>
      <c r="N53" s="86">
        <v>9</v>
      </c>
      <c r="O53" s="86">
        <v>11</v>
      </c>
      <c r="P53" s="86">
        <v>10</v>
      </c>
      <c r="Q53" s="86">
        <f>(N53+O53+P53)</f>
        <v>30</v>
      </c>
      <c r="R53" s="89">
        <f>(Q53/104)</f>
        <v>0.28846153846153844</v>
      </c>
      <c r="T53" t="s">
        <v>11</v>
      </c>
      <c r="U53" s="92">
        <v>1</v>
      </c>
      <c r="V53" s="92">
        <v>22</v>
      </c>
      <c r="W53" s="92">
        <v>11</v>
      </c>
      <c r="X53" s="92">
        <v>0</v>
      </c>
      <c r="Y53" s="92">
        <v>16</v>
      </c>
    </row>
    <row r="54" spans="1:25" x14ac:dyDescent="0.25">
      <c r="B54" s="25" t="s">
        <v>102</v>
      </c>
      <c r="C54" s="5"/>
      <c r="D54" s="5">
        <f>('Gross tiller data FC'!D138+'Gross tiller data FC'!D152+'Gross tiller data FC'!D167)/3</f>
        <v>9.6666666666666661</v>
      </c>
      <c r="E54" s="5">
        <f>('Gross tiller data FC'!E138+'Gross tiller data FC'!E152+'Gross tiller data FC'!E167)/3</f>
        <v>9.6666666666666661</v>
      </c>
      <c r="F54" s="5">
        <f>('Gross tiller data FC'!F138+'Gross tiller data FC'!F152+'Gross tiller data FC'!F167)/3</f>
        <v>9.6666666666666661</v>
      </c>
      <c r="G54" s="5">
        <f>('Gross tiller data FC'!G138+'Gross tiller data FC'!G152+'Gross tiller data FC'!G167)/3</f>
        <v>9.6666666666666661</v>
      </c>
      <c r="H54" s="5">
        <f>('Gross tiller data FC'!H138+'Gross tiller data FC'!H152+'Gross tiller data FC'!H167)/3</f>
        <v>9</v>
      </c>
      <c r="I54" s="5">
        <f>('Gross tiller data FC'!I138+'Gross tiller data FC'!I152+'Gross tiller data FC'!I167)/3</f>
        <v>7.666666666666667</v>
      </c>
      <c r="J54" s="5">
        <f>('Gross tiller data FC'!J138+'Gross tiller data FC'!J152+'Gross tiller data FC'!J167)/3</f>
        <v>6</v>
      </c>
      <c r="K54" s="5">
        <f>('Gross tiller data FC'!K138+'Gross tiller data FC'!K152+'Gross tiller data FC'!K167)/3</f>
        <v>5.333333333333333</v>
      </c>
      <c r="L54" s="5">
        <f>('Gross tiller data FC'!L138+'Gross tiller data FC'!L152+'Gross tiller data FC'!L167)/3</f>
        <v>5.333333333333333</v>
      </c>
      <c r="M54" s="5">
        <f>('Gross tiller data FC'!M138+'Gross tiller data FC'!M152+'Gross tiller data FC'!M167)/3</f>
        <v>3.6666666666666665</v>
      </c>
      <c r="N54" s="86">
        <v>3</v>
      </c>
      <c r="O54" s="86">
        <v>3</v>
      </c>
      <c r="P54" s="86">
        <v>12</v>
      </c>
      <c r="Q54" s="86">
        <f t="shared" ref="Q54:Q62" si="12">(N54+O54+P54)</f>
        <v>18</v>
      </c>
      <c r="R54" s="89">
        <f t="shared" ref="R54:R62" si="13">(Q54/104)</f>
        <v>0.17307692307692307</v>
      </c>
      <c r="T54" t="s">
        <v>11</v>
      </c>
      <c r="U54" s="92">
        <v>2</v>
      </c>
      <c r="V54" s="92">
        <v>28</v>
      </c>
      <c r="W54" s="92">
        <v>5</v>
      </c>
      <c r="X54" s="92">
        <v>0</v>
      </c>
      <c r="Y54" s="92">
        <v>11</v>
      </c>
    </row>
    <row r="55" spans="1:25" x14ac:dyDescent="0.25">
      <c r="B55" s="25" t="s">
        <v>137</v>
      </c>
      <c r="C55" s="5"/>
      <c r="D55" s="5"/>
      <c r="E55" s="5">
        <f>('Gross tiller data FC'!E139+'Gross tiller data FC'!E153+'Gross tiller data FC'!E168)/3</f>
        <v>35</v>
      </c>
      <c r="F55" s="5">
        <f>('Gross tiller data FC'!F139+'Gross tiller data FC'!F153+'Gross tiller data FC'!F168)/3</f>
        <v>35</v>
      </c>
      <c r="G55" s="5">
        <f>('Gross tiller data FC'!G139+'Gross tiller data FC'!G153+'Gross tiller data FC'!G168)/3</f>
        <v>34</v>
      </c>
      <c r="H55" s="5">
        <f>('Gross tiller data FC'!H139+'Gross tiller data FC'!H153+'Gross tiller data FC'!H168)/3</f>
        <v>24</v>
      </c>
      <c r="I55" s="5">
        <f>('Gross tiller data FC'!I139+'Gross tiller data FC'!I153+'Gross tiller data FC'!I168)/3</f>
        <v>18</v>
      </c>
      <c r="J55" s="5">
        <f>('Gross tiller data FC'!J139+'Gross tiller data FC'!J153+'Gross tiller data FC'!J168)/3</f>
        <v>13.333333333333334</v>
      </c>
      <c r="K55" s="5">
        <f>('Gross tiller data FC'!K139+'Gross tiller data FC'!K153+'Gross tiller data FC'!K168)/3</f>
        <v>12.666666666666666</v>
      </c>
      <c r="L55" s="5">
        <f>('Gross tiller data FC'!L139+'Gross tiller data FC'!L153+'Gross tiller data FC'!L168)/3</f>
        <v>11.333333333333334</v>
      </c>
      <c r="M55" s="5">
        <f>('Gross tiller data FC'!M139+'Gross tiller data FC'!M153+'Gross tiller data FC'!M168)/3</f>
        <v>9</v>
      </c>
      <c r="N55" s="86">
        <v>7</v>
      </c>
      <c r="O55" s="86">
        <v>11</v>
      </c>
      <c r="P55" s="86">
        <v>8</v>
      </c>
      <c r="Q55" s="86">
        <f t="shared" si="12"/>
        <v>26</v>
      </c>
      <c r="R55" s="89">
        <f t="shared" si="13"/>
        <v>0.25</v>
      </c>
      <c r="T55" t="s">
        <v>11</v>
      </c>
      <c r="U55" s="92">
        <v>3</v>
      </c>
      <c r="V55" s="92">
        <v>36</v>
      </c>
      <c r="W55" s="92">
        <v>2</v>
      </c>
      <c r="X55" s="92">
        <v>0</v>
      </c>
      <c r="Y55" s="92">
        <v>5</v>
      </c>
    </row>
    <row r="56" spans="1:25" x14ac:dyDescent="0.25">
      <c r="B56" s="25" t="s">
        <v>98</v>
      </c>
      <c r="C56" s="5"/>
      <c r="D56" s="5"/>
      <c r="E56" s="5"/>
      <c r="F56" s="5">
        <f>('Gross tiller data FC'!F140+'Gross tiller data FC'!F154+'Gross tiller data FC'!F169)/3</f>
        <v>6.333333333333333</v>
      </c>
      <c r="G56" s="5">
        <f>('Gross tiller data FC'!G140+'Gross tiller data FC'!G154+'Gross tiller data FC'!G169)/3</f>
        <v>6</v>
      </c>
      <c r="H56" s="5">
        <f>('Gross tiller data FC'!H140+'Gross tiller data FC'!H154+'Gross tiller data FC'!H169)/3</f>
        <v>5.666666666666667</v>
      </c>
      <c r="I56" s="5">
        <f>('Gross tiller data FC'!I140+'Gross tiller data FC'!I154+'Gross tiller data FC'!I169)/3</f>
        <v>3.6666666666666665</v>
      </c>
      <c r="J56" s="5">
        <f>('Gross tiller data FC'!J140+'Gross tiller data FC'!J154+'Gross tiller data FC'!J169)/3</f>
        <v>3.6666666666666665</v>
      </c>
      <c r="K56" s="5">
        <f>('Gross tiller data FC'!K140+'Gross tiller data FC'!K154+'Gross tiller data FC'!K169)/3</f>
        <v>3.6666666666666665</v>
      </c>
      <c r="L56" s="5">
        <f>('Gross tiller data FC'!L140+'Gross tiller data FC'!L154+'Gross tiller data FC'!L169)/3</f>
        <v>3.3333333333333335</v>
      </c>
      <c r="M56" s="5">
        <f>('Gross tiller data FC'!M140+'Gross tiller data FC'!M154+'Gross tiller data FC'!M169)/3</f>
        <v>2.3333333333333335</v>
      </c>
      <c r="N56" s="86">
        <v>3</v>
      </c>
      <c r="O56" s="86">
        <v>3</v>
      </c>
      <c r="P56" s="86">
        <v>6</v>
      </c>
      <c r="Q56" s="86">
        <f t="shared" si="12"/>
        <v>12</v>
      </c>
      <c r="R56" s="89">
        <f t="shared" si="13"/>
        <v>0.11538461538461539</v>
      </c>
      <c r="T56" t="s">
        <v>12</v>
      </c>
      <c r="U56" s="92">
        <v>1</v>
      </c>
      <c r="V56" s="92">
        <v>40</v>
      </c>
      <c r="W56" s="92">
        <v>24</v>
      </c>
      <c r="X56" s="92">
        <v>30</v>
      </c>
      <c r="Y56" s="92">
        <v>6</v>
      </c>
    </row>
    <row r="57" spans="1:25" x14ac:dyDescent="0.25">
      <c r="B57" s="25" t="s">
        <v>99</v>
      </c>
      <c r="C57" s="5"/>
      <c r="D57" s="5"/>
      <c r="E57" s="5"/>
      <c r="F57" s="5"/>
      <c r="G57" s="5">
        <f>('Gross tiller data FC'!G141+'Gross tiller data FC'!G155+'Gross tiller data FC'!G170)/3</f>
        <v>8</v>
      </c>
      <c r="H57" s="5">
        <f>('Gross tiller data FC'!H141+'Gross tiller data FC'!H155+'Gross tiller data FC'!H170)/3</f>
        <v>8</v>
      </c>
      <c r="I57" s="5">
        <f>('Gross tiller data FC'!I141+'Gross tiller data FC'!I155+'Gross tiller data FC'!I170)/3</f>
        <v>7.333333333333333</v>
      </c>
      <c r="J57" s="5">
        <f>('Gross tiller data FC'!J141+'Gross tiller data FC'!J155+'Gross tiller data FC'!J170)/3</f>
        <v>4.666666666666667</v>
      </c>
      <c r="K57" s="5">
        <f>('Gross tiller data FC'!K141+'Gross tiller data FC'!K155+'Gross tiller data FC'!K170)/3</f>
        <v>4.333333333333333</v>
      </c>
      <c r="L57" s="5">
        <f>('Gross tiller data FC'!L141+'Gross tiller data FC'!L155+'Gross tiller data FC'!L170)/3</f>
        <v>4</v>
      </c>
      <c r="M57" s="5">
        <f>('Gross tiller data FC'!M141+'Gross tiller data FC'!M155+'Gross tiller data FC'!M170)/3</f>
        <v>2.6666666666666665</v>
      </c>
      <c r="N57" s="86">
        <v>10</v>
      </c>
      <c r="O57" s="86">
        <v>2</v>
      </c>
      <c r="P57" s="86">
        <v>2</v>
      </c>
      <c r="Q57" s="86">
        <f t="shared" si="12"/>
        <v>14</v>
      </c>
      <c r="R57" s="89">
        <f t="shared" si="13"/>
        <v>0.13461538461538461</v>
      </c>
      <c r="T57" t="s">
        <v>12</v>
      </c>
      <c r="U57" s="92">
        <v>2</v>
      </c>
      <c r="V57" s="92">
        <v>2</v>
      </c>
      <c r="W57" s="92">
        <v>10</v>
      </c>
      <c r="X57" s="92">
        <v>5</v>
      </c>
      <c r="Y57" s="92">
        <v>12</v>
      </c>
    </row>
    <row r="58" spans="1:25" x14ac:dyDescent="0.25">
      <c r="B58" s="25" t="s">
        <v>138</v>
      </c>
      <c r="C58" s="5"/>
      <c r="D58" s="5"/>
      <c r="E58" s="5"/>
      <c r="F58" s="5"/>
      <c r="G58" s="5"/>
      <c r="H58" s="5">
        <f>('Gross tiller data FC'!H142+'Gross tiller data FC'!H156+'Gross tiller data FC'!H171)/3</f>
        <v>3.3333333333333335</v>
      </c>
      <c r="I58" s="5">
        <f>('Gross tiller data FC'!I142+'Gross tiller data FC'!I156+'Gross tiller data FC'!I171)/3</f>
        <v>3.3333333333333335</v>
      </c>
      <c r="J58" s="5">
        <f>('Gross tiller data FC'!J142+'Gross tiller data FC'!J156+'Gross tiller data FC'!J171)/3</f>
        <v>3.3333333333333335</v>
      </c>
      <c r="K58" s="5">
        <f>('Gross tiller data FC'!K142+'Gross tiller data FC'!K156+'Gross tiller data FC'!K171)/3</f>
        <v>3.3333333333333335</v>
      </c>
      <c r="L58" s="5">
        <f>('Gross tiller data FC'!L142+'Gross tiller data FC'!L156+'Gross tiller data FC'!L171)/3</f>
        <v>3.3333333333333335</v>
      </c>
      <c r="M58" s="5">
        <f>('Gross tiller data FC'!M142+'Gross tiller data FC'!M156+'Gross tiller data FC'!M171)/3</f>
        <v>0.66666666666666663</v>
      </c>
      <c r="N58" s="86">
        <v>0</v>
      </c>
      <c r="O58" s="86">
        <v>1</v>
      </c>
      <c r="P58" s="86">
        <v>0</v>
      </c>
      <c r="Q58" s="86">
        <f t="shared" si="12"/>
        <v>1</v>
      </c>
      <c r="R58" s="89">
        <f t="shared" si="13"/>
        <v>9.6153846153846159E-3</v>
      </c>
      <c r="T58" t="s">
        <v>12</v>
      </c>
      <c r="U58" s="92">
        <v>3</v>
      </c>
      <c r="V58" s="92">
        <v>0.5</v>
      </c>
      <c r="W58" s="92">
        <v>8</v>
      </c>
      <c r="X58" s="92">
        <v>0.5</v>
      </c>
      <c r="Y58" s="92">
        <v>12</v>
      </c>
    </row>
    <row r="59" spans="1:25" x14ac:dyDescent="0.25">
      <c r="B59" s="25" t="s">
        <v>100</v>
      </c>
      <c r="C59" s="5"/>
      <c r="D59" s="5"/>
      <c r="E59" s="5"/>
      <c r="F59" s="5"/>
      <c r="G59" s="5"/>
      <c r="H59" s="5"/>
      <c r="I59" s="5">
        <f>('Gross tiller data FC'!I143+'Gross tiller data FC'!I157+'Gross tiller data FC'!I172)/3</f>
        <v>3</v>
      </c>
      <c r="J59" s="5">
        <f>('Gross tiller data FC'!J143+'Gross tiller data FC'!J157+'Gross tiller data FC'!J172)/3</f>
        <v>2.3333333333333335</v>
      </c>
      <c r="K59" s="5">
        <f>('Gross tiller data FC'!K143+'Gross tiller data FC'!K157+'Gross tiller data FC'!K172)/3</f>
        <v>2.3333333333333335</v>
      </c>
      <c r="L59" s="5">
        <f>('Gross tiller data FC'!L143+'Gross tiller data FC'!L157+'Gross tiller data FC'!L172)/3</f>
        <v>1.6666666666666667</v>
      </c>
      <c r="M59" s="5">
        <f>('Gross tiller data FC'!M143+'Gross tiller data FC'!M157+'Gross tiller data FC'!M172)/3</f>
        <v>0</v>
      </c>
      <c r="N59" s="86">
        <v>0</v>
      </c>
      <c r="O59" s="86">
        <v>0</v>
      </c>
      <c r="P59" s="86">
        <v>0</v>
      </c>
      <c r="Q59" s="86">
        <f t="shared" si="12"/>
        <v>0</v>
      </c>
      <c r="R59" s="89">
        <f t="shared" si="13"/>
        <v>0</v>
      </c>
      <c r="T59" t="s">
        <v>13</v>
      </c>
      <c r="U59" s="92">
        <v>1</v>
      </c>
      <c r="V59" s="92">
        <v>20</v>
      </c>
      <c r="W59" s="92">
        <v>43</v>
      </c>
      <c r="X59" s="92">
        <v>29</v>
      </c>
      <c r="Y59" s="92">
        <v>9</v>
      </c>
    </row>
    <row r="60" spans="1:25" x14ac:dyDescent="0.25">
      <c r="B60" t="s">
        <v>84</v>
      </c>
      <c r="C60" s="5"/>
      <c r="D60" s="5"/>
      <c r="E60" s="5"/>
      <c r="F60" s="5"/>
      <c r="G60" s="5"/>
      <c r="H60" s="5"/>
      <c r="I60" s="5"/>
      <c r="J60" s="5">
        <f>('Gross tiller data FC'!J144+'Gross tiller data FC'!J158+'Gross tiller data FC'!J173)/3</f>
        <v>5.333333333333333</v>
      </c>
      <c r="K60" s="5">
        <f>('Gross tiller data FC'!K144+'Gross tiller data FC'!K158+'Gross tiller data FC'!K173)/3</f>
        <v>5.333333333333333</v>
      </c>
      <c r="L60" s="5">
        <f>('Gross tiller data FC'!L144+'Gross tiller data FC'!L158+'Gross tiller data FC'!L173)/3</f>
        <v>4.333333333333333</v>
      </c>
      <c r="M60" s="5">
        <f>('Gross tiller data FC'!M144+'Gross tiller data FC'!M158+'Gross tiller data FC'!M173)/3</f>
        <v>3.3333333333333335</v>
      </c>
      <c r="N60" s="86">
        <v>1</v>
      </c>
      <c r="O60" s="86">
        <v>2</v>
      </c>
      <c r="P60" s="86">
        <v>0</v>
      </c>
      <c r="Q60" s="86">
        <f t="shared" si="12"/>
        <v>3</v>
      </c>
      <c r="R60" s="89">
        <f t="shared" si="13"/>
        <v>2.8846153846153848E-2</v>
      </c>
      <c r="T60" t="s">
        <v>13</v>
      </c>
      <c r="U60" s="92">
        <v>2</v>
      </c>
      <c r="V60" s="92">
        <v>0.5</v>
      </c>
      <c r="W60" s="92">
        <v>10</v>
      </c>
      <c r="X60" s="92">
        <v>15</v>
      </c>
      <c r="Y60" s="92">
        <v>19</v>
      </c>
    </row>
    <row r="61" spans="1:25" x14ac:dyDescent="0.25">
      <c r="B61" t="s">
        <v>56</v>
      </c>
      <c r="C61" s="5"/>
      <c r="D61" s="5"/>
      <c r="E61" s="5"/>
      <c r="F61" s="5"/>
      <c r="G61" s="5"/>
      <c r="H61" s="5"/>
      <c r="I61" s="5"/>
      <c r="J61" s="5"/>
      <c r="K61" s="5">
        <f>('Gross tiller data FC'!K145+'Gross tiller data FC'!K159+'Gross tiller data FC'!K174)/3</f>
        <v>2.6666666666666665</v>
      </c>
      <c r="L61" s="5">
        <f>('Gross tiller data FC'!L145+'Gross tiller data FC'!L159+'Gross tiller data FC'!L174)/3</f>
        <v>2.6666666666666665</v>
      </c>
      <c r="M61" s="5">
        <f>('Gross tiller data FC'!M145+'Gross tiller data FC'!M159+'Gross tiller data FC'!M174)/3</f>
        <v>0.66666666666666663</v>
      </c>
      <c r="N61" s="86">
        <v>0</v>
      </c>
      <c r="O61" s="86">
        <v>0</v>
      </c>
      <c r="P61" s="86">
        <v>0</v>
      </c>
      <c r="Q61" s="86">
        <f t="shared" si="12"/>
        <v>0</v>
      </c>
      <c r="R61" s="89">
        <f t="shared" si="13"/>
        <v>0</v>
      </c>
      <c r="T61" t="s">
        <v>13</v>
      </c>
      <c r="U61" s="92">
        <v>3</v>
      </c>
      <c r="V61" s="92">
        <v>0.5</v>
      </c>
      <c r="W61" s="92">
        <v>2</v>
      </c>
      <c r="X61" s="92">
        <v>12</v>
      </c>
      <c r="Y61" s="92">
        <v>15</v>
      </c>
    </row>
    <row r="62" spans="1:25" x14ac:dyDescent="0.25">
      <c r="B62" t="s">
        <v>57</v>
      </c>
      <c r="C62" s="5"/>
      <c r="D62" s="5"/>
      <c r="E62" s="5"/>
      <c r="F62" s="5"/>
      <c r="G62" s="5"/>
      <c r="H62" s="5"/>
      <c r="I62" s="5"/>
      <c r="J62" s="5"/>
      <c r="K62" s="5"/>
      <c r="L62" s="5">
        <f>('Gross tiller data FC'!L146+'Gross tiller data FC'!L160+'Gross tiller data FC'!L175)/3</f>
        <v>0.66666666666666663</v>
      </c>
      <c r="M62" s="5">
        <f>('Gross tiller data FC'!M146+'Gross tiller data FC'!M160+'Gross tiller data FC'!M175)/3</f>
        <v>1.6666666666666667</v>
      </c>
      <c r="N62" s="86">
        <v>0</v>
      </c>
      <c r="O62" s="86">
        <v>0</v>
      </c>
      <c r="P62" s="86">
        <v>0</v>
      </c>
      <c r="Q62" s="86">
        <f t="shared" si="12"/>
        <v>0</v>
      </c>
      <c r="R62" s="89">
        <f t="shared" si="13"/>
        <v>0</v>
      </c>
      <c r="U62" s="92"/>
      <c r="V62" s="92"/>
      <c r="W62" s="92"/>
      <c r="X62" s="92"/>
      <c r="Y62" s="92"/>
    </row>
    <row r="63" spans="1:25" x14ac:dyDescent="0.25">
      <c r="B63" t="s">
        <v>82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>
        <f>('Gross tiller data FC'!M147+'Gross tiller data FC'!M161+'Gross tiller data FC'!M176)/3</f>
        <v>10.666666666666666</v>
      </c>
    </row>
    <row r="64" spans="1:25" x14ac:dyDescent="0.25">
      <c r="C64" s="5">
        <f>SUM(C53:C63)</f>
        <v>4</v>
      </c>
      <c r="D64" s="5">
        <f t="shared" ref="D64:M64" si="14">SUM(D53:D63)</f>
        <v>13.666666666666666</v>
      </c>
      <c r="E64" s="5">
        <f t="shared" si="14"/>
        <v>48.666666666666664</v>
      </c>
      <c r="F64" s="5">
        <f t="shared" si="14"/>
        <v>55</v>
      </c>
      <c r="G64" s="5">
        <f t="shared" si="14"/>
        <v>61.666666666666664</v>
      </c>
      <c r="H64" s="5">
        <f t="shared" si="14"/>
        <v>53.333333333333336</v>
      </c>
      <c r="I64" s="5">
        <f t="shared" si="14"/>
        <v>43.666666666666671</v>
      </c>
      <c r="J64" s="5">
        <f t="shared" si="14"/>
        <v>38.666666666666671</v>
      </c>
      <c r="K64" s="5">
        <f t="shared" si="14"/>
        <v>39.666666666666664</v>
      </c>
      <c r="L64" s="5">
        <f t="shared" si="14"/>
        <v>36.666666666666664</v>
      </c>
      <c r="M64" s="5">
        <f t="shared" si="14"/>
        <v>34.666666666666671</v>
      </c>
    </row>
    <row r="67" spans="1:13" x14ac:dyDescent="0.25">
      <c r="A67" t="s">
        <v>154</v>
      </c>
      <c r="C67" s="29">
        <v>41806</v>
      </c>
      <c r="D67" s="29">
        <v>41836</v>
      </c>
      <c r="E67" s="29">
        <v>41876</v>
      </c>
      <c r="F67" s="29">
        <v>41897</v>
      </c>
      <c r="G67" s="29">
        <v>41927</v>
      </c>
      <c r="H67" s="29">
        <v>41956</v>
      </c>
      <c r="I67" s="29">
        <v>41990</v>
      </c>
      <c r="J67" s="29">
        <v>42023</v>
      </c>
      <c r="K67" s="29">
        <v>42054</v>
      </c>
      <c r="L67" s="29">
        <v>42080</v>
      </c>
      <c r="M67" s="29">
        <v>42108</v>
      </c>
    </row>
    <row r="68" spans="1:13" x14ac:dyDescent="0.25">
      <c r="B68" s="25" t="s">
        <v>101</v>
      </c>
      <c r="C68" s="5">
        <f>((C3+C14+C26+C39+C53)/5)</f>
        <v>3.8666666666666663</v>
      </c>
      <c r="D68" s="5">
        <f t="shared" ref="D68:I74" si="15">((D3+D14+D26+D39+D53)/5)</f>
        <v>3.8666666666666663</v>
      </c>
      <c r="E68" s="5">
        <f t="shared" si="15"/>
        <v>3.8666666666666663</v>
      </c>
      <c r="F68" s="5">
        <f t="shared" si="15"/>
        <v>3.8666666666666663</v>
      </c>
      <c r="G68" s="5">
        <f t="shared" si="15"/>
        <v>3.7333333333333329</v>
      </c>
      <c r="H68" s="5">
        <f t="shared" si="15"/>
        <v>2.8666666666666667</v>
      </c>
      <c r="I68" s="5">
        <f t="shared" si="15"/>
        <v>1.5333333333333334</v>
      </c>
      <c r="J68" s="5">
        <f>((J14+J26+J39+J53)/4)</f>
        <v>0.75</v>
      </c>
      <c r="K68" s="5">
        <f>((K26+K39+K53)/3)</f>
        <v>0.22222222222222221</v>
      </c>
      <c r="L68" s="5">
        <f>((L39+L53)/2)</f>
        <v>0.16666666666666666</v>
      </c>
      <c r="M68" s="5">
        <v>0</v>
      </c>
    </row>
    <row r="69" spans="1:13" x14ac:dyDescent="0.25">
      <c r="B69" s="25" t="s">
        <v>102</v>
      </c>
      <c r="D69" s="5">
        <f t="shared" si="15"/>
        <v>6.8</v>
      </c>
      <c r="E69" s="5">
        <f t="shared" si="15"/>
        <v>6.8</v>
      </c>
      <c r="F69" s="5">
        <f t="shared" si="15"/>
        <v>6.8</v>
      </c>
      <c r="G69" s="5">
        <f t="shared" si="15"/>
        <v>6.4666666666666659</v>
      </c>
      <c r="H69" s="5">
        <f t="shared" si="15"/>
        <v>5.5333333333333332</v>
      </c>
      <c r="I69" s="5">
        <f t="shared" si="15"/>
        <v>4.6666666666666661</v>
      </c>
      <c r="J69" s="5">
        <f t="shared" ref="J69:J75" si="16">((J15+J27+J40+J54)/4)</f>
        <v>4.083333333333333</v>
      </c>
      <c r="K69" s="5">
        <f t="shared" ref="K69:K76" si="17">((K27+K40+K54)/3)</f>
        <v>4.2222222222222223</v>
      </c>
      <c r="L69" s="5">
        <f t="shared" ref="L69:L77" si="18">((L40+L54)/2)</f>
        <v>3.5</v>
      </c>
      <c r="M69" s="5">
        <v>0.66666666666666663</v>
      </c>
    </row>
    <row r="70" spans="1:13" x14ac:dyDescent="0.25">
      <c r="B70" s="25" t="s">
        <v>137</v>
      </c>
      <c r="E70" s="5">
        <f t="shared" si="15"/>
        <v>28.8</v>
      </c>
      <c r="F70" s="5">
        <f t="shared" si="15"/>
        <v>28.666666666666664</v>
      </c>
      <c r="G70" s="5">
        <f t="shared" si="15"/>
        <v>26.533333333333339</v>
      </c>
      <c r="H70" s="5">
        <f t="shared" si="15"/>
        <v>20.6</v>
      </c>
      <c r="I70" s="5">
        <f t="shared" si="15"/>
        <v>17.133333333333333</v>
      </c>
      <c r="J70" s="5">
        <f t="shared" si="16"/>
        <v>14.25</v>
      </c>
      <c r="K70" s="5">
        <f t="shared" si="17"/>
        <v>12</v>
      </c>
      <c r="L70" s="5">
        <f t="shared" si="18"/>
        <v>10.5</v>
      </c>
      <c r="M70" s="5">
        <v>2.6666666666666665</v>
      </c>
    </row>
    <row r="71" spans="1:13" x14ac:dyDescent="0.25">
      <c r="B71" s="25" t="s">
        <v>98</v>
      </c>
      <c r="F71" s="5">
        <f t="shared" si="15"/>
        <v>8.9333333333333336</v>
      </c>
      <c r="G71" s="5">
        <f t="shared" si="15"/>
        <v>8.6666666666666661</v>
      </c>
      <c r="H71" s="5">
        <f t="shared" si="15"/>
        <v>7.1333333333333329</v>
      </c>
      <c r="I71" s="5">
        <f t="shared" si="15"/>
        <v>5.4666666666666668</v>
      </c>
      <c r="J71" s="5">
        <f t="shared" si="16"/>
        <v>5.75</v>
      </c>
      <c r="K71" s="5">
        <f t="shared" si="17"/>
        <v>6</v>
      </c>
      <c r="L71" s="5">
        <f t="shared" si="18"/>
        <v>5.166666666666667</v>
      </c>
      <c r="M71" s="5">
        <v>1</v>
      </c>
    </row>
    <row r="72" spans="1:13" x14ac:dyDescent="0.25">
      <c r="B72" s="25" t="s">
        <v>99</v>
      </c>
      <c r="G72" s="5">
        <f t="shared" si="15"/>
        <v>9.8000000000000007</v>
      </c>
      <c r="H72" s="5">
        <f t="shared" si="15"/>
        <v>9</v>
      </c>
      <c r="I72" s="5">
        <f t="shared" si="15"/>
        <v>7.3333333333333339</v>
      </c>
      <c r="J72" s="5">
        <f t="shared" si="16"/>
        <v>6.583333333333333</v>
      </c>
      <c r="K72" s="5">
        <f t="shared" si="17"/>
        <v>6.1111111111111107</v>
      </c>
      <c r="L72" s="5">
        <f t="shared" si="18"/>
        <v>4.1666666666666661</v>
      </c>
      <c r="M72" s="5">
        <v>3.3333333333333335</v>
      </c>
    </row>
    <row r="73" spans="1:13" x14ac:dyDescent="0.25">
      <c r="B73" s="25" t="s">
        <v>138</v>
      </c>
      <c r="H73" s="5">
        <f t="shared" si="15"/>
        <v>8.1333333333333329</v>
      </c>
      <c r="I73" s="5">
        <f t="shared" si="15"/>
        <v>5.4</v>
      </c>
      <c r="J73" s="5">
        <f t="shared" si="16"/>
        <v>5.166666666666667</v>
      </c>
      <c r="K73" s="5">
        <f t="shared" si="17"/>
        <v>4.7777777777777777</v>
      </c>
      <c r="L73" s="5">
        <f t="shared" si="18"/>
        <v>4.5</v>
      </c>
      <c r="M73" s="5">
        <v>1.3333333333333333</v>
      </c>
    </row>
    <row r="74" spans="1:13" x14ac:dyDescent="0.25">
      <c r="B74" s="25" t="s">
        <v>100</v>
      </c>
      <c r="I74" s="5">
        <f t="shared" si="15"/>
        <v>2.8666666666666667</v>
      </c>
      <c r="J74" s="5">
        <f t="shared" si="16"/>
        <v>2.666666666666667</v>
      </c>
      <c r="K74" s="5">
        <f t="shared" si="17"/>
        <v>2.3333333333333335</v>
      </c>
      <c r="L74" s="5">
        <f t="shared" si="18"/>
        <v>1.8333333333333335</v>
      </c>
      <c r="M74" s="5">
        <v>0.66666666666666663</v>
      </c>
    </row>
    <row r="75" spans="1:13" x14ac:dyDescent="0.25">
      <c r="B75" t="s">
        <v>84</v>
      </c>
      <c r="J75" s="5">
        <f t="shared" si="16"/>
        <v>5.5</v>
      </c>
      <c r="K75" s="5">
        <f t="shared" si="17"/>
        <v>4.666666666666667</v>
      </c>
      <c r="L75" s="5">
        <f t="shared" si="18"/>
        <v>4.1666666666666661</v>
      </c>
      <c r="M75" s="5">
        <v>2</v>
      </c>
    </row>
    <row r="76" spans="1:13" x14ac:dyDescent="0.25">
      <c r="B76" t="s">
        <v>56</v>
      </c>
      <c r="K76" s="5">
        <f t="shared" si="17"/>
        <v>2.7777777777777772</v>
      </c>
      <c r="L76" s="5">
        <f t="shared" si="18"/>
        <v>3.333333333333333</v>
      </c>
      <c r="M76" s="5">
        <v>1.3333333333333333</v>
      </c>
    </row>
    <row r="77" spans="1:13" x14ac:dyDescent="0.25">
      <c r="B77" t="s">
        <v>57</v>
      </c>
      <c r="L77" s="5">
        <f t="shared" si="18"/>
        <v>2.5</v>
      </c>
      <c r="M77" s="5">
        <v>1.3333333333333333</v>
      </c>
    </row>
    <row r="78" spans="1:13" x14ac:dyDescent="0.25">
      <c r="B78" t="s">
        <v>82</v>
      </c>
      <c r="M78" s="5">
        <v>10.333333333333334</v>
      </c>
    </row>
    <row r="79" spans="1:13" x14ac:dyDescent="0.25">
      <c r="C79" s="5">
        <f>SUM(C68:C78)</f>
        <v>3.8666666666666663</v>
      </c>
      <c r="D79" s="5">
        <f t="shared" ref="D79:M79" si="19">SUM(D68:D78)</f>
        <v>10.666666666666666</v>
      </c>
      <c r="E79" s="5">
        <f t="shared" si="19"/>
        <v>39.466666666666669</v>
      </c>
      <c r="F79" s="5">
        <f t="shared" si="19"/>
        <v>48.266666666666666</v>
      </c>
      <c r="G79" s="5">
        <f t="shared" si="19"/>
        <v>55.2</v>
      </c>
      <c r="H79" s="5">
        <f t="shared" si="19"/>
        <v>53.266666666666666</v>
      </c>
      <c r="I79" s="5">
        <f t="shared" si="19"/>
        <v>44.4</v>
      </c>
      <c r="J79" s="5">
        <f t="shared" si="19"/>
        <v>44.749999999999993</v>
      </c>
      <c r="K79" s="5">
        <f t="shared" si="19"/>
        <v>43.111111111111107</v>
      </c>
      <c r="L79" s="5">
        <f t="shared" si="19"/>
        <v>39.833333333333336</v>
      </c>
      <c r="M79" s="5">
        <f t="shared" si="19"/>
        <v>24.666666666666668</v>
      </c>
    </row>
    <row r="105" spans="3:8" x14ac:dyDescent="0.25">
      <c r="D105" s="3">
        <v>41990</v>
      </c>
      <c r="E105" s="3">
        <v>42023</v>
      </c>
      <c r="F105" s="3">
        <v>42054</v>
      </c>
      <c r="G105" s="3">
        <v>42080</v>
      </c>
      <c r="H105" s="3">
        <v>42108</v>
      </c>
    </row>
    <row r="106" spans="3:8" x14ac:dyDescent="0.25">
      <c r="C106" s="25" t="s">
        <v>52</v>
      </c>
      <c r="D106" s="85">
        <v>0.625</v>
      </c>
      <c r="E106" s="85">
        <v>0.63779527559055116</v>
      </c>
      <c r="F106" s="85">
        <v>0.31707317073170732</v>
      </c>
      <c r="G106" s="90">
        <v>0.23846153846153847</v>
      </c>
      <c r="H106" s="85">
        <v>0.28846153846153844</v>
      </c>
    </row>
    <row r="107" spans="3:8" x14ac:dyDescent="0.25">
      <c r="C107" s="25" t="s">
        <v>77</v>
      </c>
      <c r="D107" s="85">
        <v>0.16250000000000001</v>
      </c>
      <c r="E107" s="85">
        <v>0.10236220472440945</v>
      </c>
      <c r="F107" s="85">
        <v>0.31707317073170732</v>
      </c>
      <c r="G107" s="90">
        <v>0.2</v>
      </c>
      <c r="H107" s="85">
        <v>0.17307692307692307</v>
      </c>
    </row>
    <row r="108" spans="3:8" x14ac:dyDescent="0.25">
      <c r="C108" s="25" t="s">
        <v>53</v>
      </c>
      <c r="D108" s="85">
        <v>0.1</v>
      </c>
      <c r="E108" s="85">
        <v>0.11811023622047244</v>
      </c>
      <c r="F108" s="85">
        <v>0.25203252032520324</v>
      </c>
      <c r="G108" s="90">
        <v>0.24615384615384617</v>
      </c>
      <c r="H108" s="85">
        <v>0.25</v>
      </c>
    </row>
    <row r="109" spans="3:8" x14ac:dyDescent="0.25">
      <c r="C109" s="25" t="s">
        <v>54</v>
      </c>
      <c r="D109" s="85">
        <v>0.05</v>
      </c>
      <c r="E109" s="85">
        <v>0.10236220472440945</v>
      </c>
      <c r="F109" s="85">
        <v>6.5040650406504072E-2</v>
      </c>
      <c r="G109" s="90">
        <v>0.19230769230769232</v>
      </c>
      <c r="H109" s="85">
        <v>0.11538461538461539</v>
      </c>
    </row>
    <row r="110" spans="3:8" x14ac:dyDescent="0.25">
      <c r="C110" s="25" t="s">
        <v>55</v>
      </c>
      <c r="D110" s="85">
        <v>6.25E-2</v>
      </c>
      <c r="E110" s="85">
        <v>3.937007874015748E-2</v>
      </c>
      <c r="F110" s="85">
        <v>4.878048780487805E-2</v>
      </c>
      <c r="G110" s="90">
        <v>7.6923076923076927E-2</v>
      </c>
      <c r="H110" s="85">
        <v>0.13461538461538461</v>
      </c>
    </row>
    <row r="111" spans="3:8" x14ac:dyDescent="0.25">
      <c r="C111" s="25" t="s">
        <v>79</v>
      </c>
      <c r="D111" s="85">
        <v>0</v>
      </c>
      <c r="E111" s="85">
        <v>0</v>
      </c>
      <c r="F111" s="85">
        <v>0</v>
      </c>
      <c r="G111" s="90">
        <v>3.0769230769230771E-2</v>
      </c>
      <c r="H111" s="85">
        <v>9.6153846153846159E-3</v>
      </c>
    </row>
    <row r="112" spans="3:8" x14ac:dyDescent="0.25">
      <c r="C112" s="25" t="s">
        <v>84</v>
      </c>
      <c r="D112" s="85">
        <v>0</v>
      </c>
      <c r="E112" s="85">
        <v>0</v>
      </c>
      <c r="F112" s="85">
        <v>0</v>
      </c>
      <c r="G112" s="90">
        <v>0</v>
      </c>
      <c r="H112" s="85">
        <v>0</v>
      </c>
    </row>
    <row r="113" spans="3:8" x14ac:dyDescent="0.25">
      <c r="C113" t="s">
        <v>56</v>
      </c>
      <c r="D113" s="85">
        <v>0</v>
      </c>
      <c r="E113" s="85">
        <v>0</v>
      </c>
      <c r="F113" s="85">
        <v>0</v>
      </c>
      <c r="G113" s="90">
        <v>0</v>
      </c>
      <c r="H113" s="85">
        <v>2.8846153846153848E-2</v>
      </c>
    </row>
    <row r="114" spans="3:8" x14ac:dyDescent="0.25">
      <c r="D114" s="85">
        <v>0</v>
      </c>
      <c r="E114" s="85">
        <v>0</v>
      </c>
      <c r="F114" s="85">
        <v>0</v>
      </c>
      <c r="G114" s="90">
        <v>1.5384615384615385E-2</v>
      </c>
      <c r="H114" s="85">
        <v>0</v>
      </c>
    </row>
    <row r="115" spans="3:8" x14ac:dyDescent="0.25">
      <c r="G115" s="90"/>
      <c r="H115" s="62"/>
    </row>
  </sheetData>
  <mergeCells count="5">
    <mergeCell ref="J1:N1"/>
    <mergeCell ref="K12:O12"/>
    <mergeCell ref="L24:P24"/>
    <mergeCell ref="M37:P37"/>
    <mergeCell ref="N51:Q5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workbookViewId="0">
      <selection activeCell="B3" sqref="B3:B9"/>
    </sheetView>
  </sheetViews>
  <sheetFormatPr baseColWidth="10" defaultRowHeight="15" x14ac:dyDescent="0.25"/>
  <cols>
    <col min="21" max="22" width="13.85546875" bestFit="1" customWidth="1"/>
    <col min="23" max="27" width="14.85546875" bestFit="1" customWidth="1"/>
    <col min="28" max="29" width="13.7109375" bestFit="1" customWidth="1"/>
    <col min="30" max="31" width="13.5703125" bestFit="1" customWidth="1"/>
  </cols>
  <sheetData>
    <row r="1" spans="1:25" x14ac:dyDescent="0.25">
      <c r="A1" t="s">
        <v>155</v>
      </c>
      <c r="I1" s="2"/>
      <c r="J1" s="110" t="s">
        <v>153</v>
      </c>
      <c r="K1" s="110"/>
      <c r="L1" s="110"/>
      <c r="M1" s="110"/>
      <c r="N1" s="110"/>
    </row>
    <row r="2" spans="1:25" x14ac:dyDescent="0.25">
      <c r="A2" s="3" t="s">
        <v>15</v>
      </c>
      <c r="C2" t="s">
        <v>0</v>
      </c>
      <c r="D2" t="s">
        <v>1</v>
      </c>
      <c r="E2" t="s">
        <v>2</v>
      </c>
      <c r="F2" t="s">
        <v>3</v>
      </c>
      <c r="G2" t="s">
        <v>5</v>
      </c>
      <c r="H2" t="s">
        <v>6</v>
      </c>
      <c r="I2" t="s">
        <v>7</v>
      </c>
      <c r="J2">
        <v>18</v>
      </c>
      <c r="K2">
        <v>21</v>
      </c>
      <c r="L2">
        <v>24</v>
      </c>
      <c r="M2" t="s">
        <v>61</v>
      </c>
      <c r="N2" s="4" t="s">
        <v>156</v>
      </c>
      <c r="W2" s="62"/>
      <c r="X2" s="62"/>
    </row>
    <row r="3" spans="1:25" x14ac:dyDescent="0.25">
      <c r="B3" s="25" t="s">
        <v>101</v>
      </c>
      <c r="C3" s="5">
        <f>('Gross tiller data EC'!C94+'Gross tiller data EC'!C109+'Gross tiller data EC'!C124)/3</f>
        <v>3.3333333333333335</v>
      </c>
      <c r="D3" s="5">
        <f>('Gross tiller data EC'!D94+'Gross tiller data EC'!D109+'Gross tiller data EC'!D124)/3</f>
        <v>3.3333333333333335</v>
      </c>
      <c r="E3" s="5">
        <f>('Gross tiller data EC'!E94+'Gross tiller data EC'!E109+'Gross tiller data EC'!E124)/3</f>
        <v>3.3333333333333335</v>
      </c>
      <c r="F3" s="5">
        <f>('Gross tiller data EC'!F94+'Gross tiller data EC'!F109+'Gross tiller data EC'!F124)/3</f>
        <v>3.3333333333333335</v>
      </c>
      <c r="G3" s="44">
        <f>('Gross tiller data EC'!G94+'Gross tiller data EC'!G109+'Gross tiller data EC'!G124)/3</f>
        <v>3.3333333333333335</v>
      </c>
      <c r="H3" s="44">
        <f>('Gross tiller data EC'!H94+'Gross tiller data EC'!H109+'Gross tiller data EC'!H124)/3</f>
        <v>3.3333333333333335</v>
      </c>
      <c r="I3" s="5">
        <f>('Gross tiller data EC'!I94+'Gross tiller data EC'!I109+'Gross tiller data EC'!I124)/3</f>
        <v>1</v>
      </c>
      <c r="J3">
        <v>18</v>
      </c>
      <c r="K3">
        <v>13</v>
      </c>
      <c r="L3">
        <v>11</v>
      </c>
      <c r="M3">
        <f>(J3+K3+L3)</f>
        <v>42</v>
      </c>
      <c r="N3" s="89">
        <f>(M3/61)</f>
        <v>0.68852459016393441</v>
      </c>
      <c r="O3" s="62"/>
      <c r="P3" s="62"/>
      <c r="Q3" s="62"/>
    </row>
    <row r="4" spans="1:25" x14ac:dyDescent="0.25">
      <c r="B4" s="25" t="s">
        <v>102</v>
      </c>
      <c r="C4" s="5"/>
      <c r="D4" s="5">
        <f>('Gross tiller data EC'!D95+'Gross tiller data EC'!D110+'Gross tiller data EC'!D125)/3</f>
        <v>4</v>
      </c>
      <c r="E4" s="5">
        <f>('Gross tiller data EC'!E95+'Gross tiller data EC'!E110+'Gross tiller data EC'!E125)/3</f>
        <v>4</v>
      </c>
      <c r="F4" s="5">
        <f>('Gross tiller data EC'!F95+'Gross tiller data EC'!F110+'Gross tiller data EC'!F125)/3</f>
        <v>4</v>
      </c>
      <c r="G4" s="44">
        <f>('Gross tiller data EC'!G95+'Gross tiller data EC'!G110+'Gross tiller data EC'!G125)/3</f>
        <v>3</v>
      </c>
      <c r="H4" s="44">
        <f>('Gross tiller data EC'!H95+'Gross tiller data EC'!H110+'Gross tiller data EC'!H125)/3</f>
        <v>2</v>
      </c>
      <c r="I4" s="5">
        <f>('Gross tiller data EC'!I95+'Gross tiller data EC'!I110+'Gross tiller data EC'!I125)/3</f>
        <v>1</v>
      </c>
      <c r="J4">
        <v>6</v>
      </c>
      <c r="K4">
        <v>1</v>
      </c>
      <c r="L4">
        <v>0</v>
      </c>
      <c r="M4">
        <f t="shared" ref="M4:M9" si="0">(J4+K4+L4)</f>
        <v>7</v>
      </c>
      <c r="N4" s="89">
        <f t="shared" ref="N4:N9" si="1">(M4/61)</f>
        <v>0.11475409836065574</v>
      </c>
      <c r="O4" s="62"/>
      <c r="P4" s="62"/>
      <c r="Q4" s="62"/>
    </row>
    <row r="5" spans="1:25" x14ac:dyDescent="0.25">
      <c r="B5" s="25" t="s">
        <v>137</v>
      </c>
      <c r="C5" s="5"/>
      <c r="D5" s="5"/>
      <c r="E5" s="5">
        <f>('Gross tiller data EC'!E96+'Gross tiller data EC'!E111+'Gross tiller data EC'!E126)/3</f>
        <v>22.333333333333332</v>
      </c>
      <c r="F5" s="5">
        <f>('Gross tiller data EC'!F96+'Gross tiller data EC'!F111+'Gross tiller data EC'!F126)/3</f>
        <v>22.333333333333332</v>
      </c>
      <c r="G5" s="44">
        <f>('Gross tiller data EC'!G96+'Gross tiller data EC'!G111+'Gross tiller data EC'!G126)/3</f>
        <v>16</v>
      </c>
      <c r="H5" s="44">
        <f>('Gross tiller data EC'!H96+'Gross tiller data EC'!H111+'Gross tiller data EC'!H126)/3</f>
        <v>10.666666666666666</v>
      </c>
      <c r="I5" s="5">
        <f>('Gross tiller data EC'!I96+'Gross tiller data EC'!I111+'Gross tiller data EC'!I126)/3</f>
        <v>7.666666666666667</v>
      </c>
      <c r="J5">
        <v>2</v>
      </c>
      <c r="K5">
        <v>0</v>
      </c>
      <c r="L5">
        <v>0</v>
      </c>
      <c r="M5">
        <f t="shared" si="0"/>
        <v>2</v>
      </c>
      <c r="N5" s="89">
        <f t="shared" si="1"/>
        <v>3.2786885245901641E-2</v>
      </c>
      <c r="O5" s="62"/>
      <c r="P5" s="62"/>
      <c r="Q5" s="62"/>
      <c r="W5" s="62"/>
      <c r="X5" s="62"/>
    </row>
    <row r="6" spans="1:25" x14ac:dyDescent="0.25">
      <c r="B6" s="25" t="s">
        <v>98</v>
      </c>
      <c r="C6" s="5"/>
      <c r="D6" s="5"/>
      <c r="E6" s="5"/>
      <c r="F6" s="5">
        <f>('Gross tiller data EC'!F97+'Gross tiller data EC'!F112+'Gross tiller data EC'!F127)/3</f>
        <v>5</v>
      </c>
      <c r="G6" s="44">
        <f>('Gross tiller data EC'!G97+'Gross tiller data EC'!G112+'Gross tiller data EC'!G127)/3</f>
        <v>5</v>
      </c>
      <c r="H6" s="44">
        <f>('Gross tiller data EC'!H97+'Gross tiller data EC'!H112+'Gross tiller data EC'!H127)/3</f>
        <v>3.3333333333333335</v>
      </c>
      <c r="I6" s="5">
        <f>('Gross tiller data EC'!I97+'Gross tiller data EC'!I112+'Gross tiller data EC'!I127)/3</f>
        <v>2.6666666666666665</v>
      </c>
      <c r="J6">
        <v>3</v>
      </c>
      <c r="K6">
        <v>0</v>
      </c>
      <c r="L6">
        <v>3</v>
      </c>
      <c r="M6">
        <f t="shared" si="0"/>
        <v>6</v>
      </c>
      <c r="N6" s="89">
        <f t="shared" si="1"/>
        <v>9.8360655737704916E-2</v>
      </c>
      <c r="O6" s="62"/>
      <c r="P6" s="62"/>
      <c r="Q6" s="62"/>
    </row>
    <row r="7" spans="1:25" x14ac:dyDescent="0.25">
      <c r="B7" s="25" t="s">
        <v>99</v>
      </c>
      <c r="C7" s="5"/>
      <c r="D7" s="5"/>
      <c r="E7" s="5"/>
      <c r="F7" s="5"/>
      <c r="G7" s="44">
        <f>('Gross tiller data EC'!G98+'Gross tiller data EC'!G113+'Gross tiller data EC'!G128)/3</f>
        <v>8.6666666666666661</v>
      </c>
      <c r="H7" s="44">
        <f>('Gross tiller data EC'!H98+'Gross tiller data EC'!H113+'Gross tiller data EC'!H128)/3</f>
        <v>5</v>
      </c>
      <c r="I7" s="5">
        <f>('Gross tiller data EC'!I98+'Gross tiller data EC'!I113+'Gross tiller data EC'!I128)/3</f>
        <v>3.6666666666666665</v>
      </c>
      <c r="J7">
        <v>3</v>
      </c>
      <c r="K7">
        <v>1</v>
      </c>
      <c r="L7">
        <v>0</v>
      </c>
      <c r="M7">
        <f t="shared" si="0"/>
        <v>4</v>
      </c>
      <c r="N7" s="89">
        <f t="shared" si="1"/>
        <v>6.5573770491803282E-2</v>
      </c>
      <c r="O7" s="62"/>
      <c r="P7" s="62"/>
      <c r="Q7" s="62"/>
    </row>
    <row r="8" spans="1:25" x14ac:dyDescent="0.25">
      <c r="B8" s="25" t="s">
        <v>138</v>
      </c>
      <c r="C8" s="5"/>
      <c r="D8" s="5"/>
      <c r="E8" s="5"/>
      <c r="F8" s="5"/>
      <c r="G8" s="44"/>
      <c r="H8" s="44">
        <f>('Gross tiller data EC'!H99+'Gross tiller data EC'!H114+'Gross tiller data EC'!H129)/3</f>
        <v>8.6666666666666661</v>
      </c>
      <c r="I8" s="5">
        <f>('Gross tiller data EC'!I99+'Gross tiller data EC'!I114+'Gross tiller data EC'!I129)/3</f>
        <v>5.333333333333333</v>
      </c>
      <c r="J8">
        <v>0</v>
      </c>
      <c r="K8">
        <v>0</v>
      </c>
      <c r="L8">
        <v>0</v>
      </c>
      <c r="M8">
        <f t="shared" si="0"/>
        <v>0</v>
      </c>
      <c r="N8" s="89">
        <f t="shared" si="1"/>
        <v>0</v>
      </c>
      <c r="O8" s="62"/>
      <c r="P8" s="62"/>
      <c r="Q8" s="62"/>
      <c r="W8" s="62"/>
      <c r="X8" s="62"/>
    </row>
    <row r="9" spans="1:25" x14ac:dyDescent="0.25">
      <c r="B9" s="25" t="s">
        <v>100</v>
      </c>
      <c r="C9" s="5"/>
      <c r="D9" s="5"/>
      <c r="E9" s="5"/>
      <c r="F9" s="5"/>
      <c r="G9" s="44"/>
      <c r="H9" s="44"/>
      <c r="I9" s="5">
        <f>('Gross tiller data EC'!I100+'Gross tiller data EC'!I115+'Gross tiller data EC'!I130)/3</f>
        <v>2</v>
      </c>
      <c r="J9">
        <v>0</v>
      </c>
      <c r="K9">
        <v>0</v>
      </c>
      <c r="L9">
        <v>0</v>
      </c>
      <c r="M9">
        <f t="shared" si="0"/>
        <v>0</v>
      </c>
      <c r="N9" s="89">
        <f t="shared" si="1"/>
        <v>0</v>
      </c>
      <c r="O9" s="62"/>
      <c r="P9" s="62"/>
      <c r="Q9" s="62"/>
    </row>
    <row r="10" spans="1:25" x14ac:dyDescent="0.25">
      <c r="C10" s="5">
        <f>SUM(C3:C9)</f>
        <v>3.3333333333333335</v>
      </c>
      <c r="D10" s="5">
        <f t="shared" ref="D10:I10" si="2">SUM(D3:D9)</f>
        <v>7.3333333333333339</v>
      </c>
      <c r="E10" s="5">
        <f t="shared" si="2"/>
        <v>29.666666666666664</v>
      </c>
      <c r="F10" s="5">
        <f t="shared" si="2"/>
        <v>34.666666666666664</v>
      </c>
      <c r="G10" s="5">
        <f t="shared" si="2"/>
        <v>36</v>
      </c>
      <c r="H10" s="5">
        <f t="shared" si="2"/>
        <v>33</v>
      </c>
      <c r="I10" s="5">
        <f t="shared" si="2"/>
        <v>23.333333333333332</v>
      </c>
    </row>
    <row r="11" spans="1:25" x14ac:dyDescent="0.25">
      <c r="G11" s="35"/>
      <c r="H11" s="35"/>
      <c r="W11" s="62"/>
      <c r="X11" s="62"/>
    </row>
    <row r="12" spans="1:25" x14ac:dyDescent="0.25">
      <c r="G12" s="35"/>
      <c r="H12" s="35"/>
    </row>
    <row r="13" spans="1:25" x14ac:dyDescent="0.25">
      <c r="G13" s="35"/>
      <c r="H13" s="35"/>
      <c r="K13" s="110" t="s">
        <v>153</v>
      </c>
      <c r="L13" s="110"/>
      <c r="M13" s="110"/>
      <c r="N13" s="110"/>
    </row>
    <row r="14" spans="1:25" x14ac:dyDescent="0.25">
      <c r="A14" t="s">
        <v>18</v>
      </c>
      <c r="C14" t="s">
        <v>0</v>
      </c>
      <c r="D14" t="s">
        <v>1</v>
      </c>
      <c r="E14" t="s">
        <v>2</v>
      </c>
      <c r="F14" t="s">
        <v>3</v>
      </c>
      <c r="G14" s="35" t="s">
        <v>5</v>
      </c>
      <c r="H14" s="35" t="s">
        <v>6</v>
      </c>
      <c r="I14" t="s">
        <v>7</v>
      </c>
      <c r="J14" t="s">
        <v>8</v>
      </c>
      <c r="K14">
        <v>20</v>
      </c>
      <c r="L14">
        <v>25</v>
      </c>
      <c r="M14">
        <v>30</v>
      </c>
      <c r="N14" t="s">
        <v>62</v>
      </c>
      <c r="O14" s="4" t="s">
        <v>156</v>
      </c>
      <c r="W14" s="62"/>
      <c r="X14" s="62"/>
      <c r="Y14" s="62"/>
    </row>
    <row r="15" spans="1:25" x14ac:dyDescent="0.25">
      <c r="B15" s="25" t="s">
        <v>101</v>
      </c>
      <c r="C15" s="5">
        <f>('Gross tiller data EC'!C139+'Gross tiller data EC'!C154+'Gross tiller data EC'!C169)/3</f>
        <v>3</v>
      </c>
      <c r="D15" s="5">
        <f>('Gross tiller data EC'!D139+'Gross tiller data EC'!D154+'Gross tiller data EC'!D169)/3</f>
        <v>3</v>
      </c>
      <c r="E15" s="5">
        <f>('Gross tiller data EC'!E139+'Gross tiller data EC'!E154+'Gross tiller data EC'!E169)/3</f>
        <v>3</v>
      </c>
      <c r="F15" s="5">
        <f>('Gross tiller data EC'!F139+'Gross tiller data EC'!F154+'Gross tiller data EC'!F169)/3</f>
        <v>3</v>
      </c>
      <c r="G15" s="44">
        <f>('Gross tiller data EC'!G139+'Gross tiller data EC'!G154+'Gross tiller data EC'!G169)/3</f>
        <v>3</v>
      </c>
      <c r="H15" s="44">
        <f>('Gross tiller data EC'!H139+'Gross tiller data EC'!H154+'Gross tiller data EC'!H169)/3</f>
        <v>2.3333333333333335</v>
      </c>
      <c r="I15" s="10">
        <f>('Gross tiller data EC'!I139+'Gross tiller data EC'!I154+'Gross tiller data EC'!I169)/3</f>
        <v>1.6666666666666667</v>
      </c>
      <c r="J15" s="5">
        <f>('Gross tiller data EC'!J139+'Gross tiller data EC'!J154+'Gross tiller data EC'!J169)/3</f>
        <v>0.33333333333333331</v>
      </c>
      <c r="K15">
        <v>10</v>
      </c>
      <c r="L15">
        <v>23</v>
      </c>
      <c r="M15">
        <v>21</v>
      </c>
      <c r="N15">
        <f>(K15+L15+M15)</f>
        <v>54</v>
      </c>
      <c r="O15" s="89">
        <f>(N15/78)</f>
        <v>0.69230769230769229</v>
      </c>
      <c r="P15" s="62"/>
      <c r="Q15" s="62"/>
    </row>
    <row r="16" spans="1:25" x14ac:dyDescent="0.25">
      <c r="B16" s="25" t="s">
        <v>102</v>
      </c>
      <c r="C16" s="5"/>
      <c r="D16" s="5">
        <f>('Gross tiller data EC'!D140+'Gross tiller data EC'!D155+'Gross tiller data EC'!D170)/3</f>
        <v>3</v>
      </c>
      <c r="E16" s="5">
        <f>('Gross tiller data EC'!E140+'Gross tiller data EC'!E155+'Gross tiller data EC'!E170)/3</f>
        <v>3</v>
      </c>
      <c r="F16" s="5">
        <f>('Gross tiller data EC'!F140+'Gross tiller data EC'!F155+'Gross tiller data EC'!F170)/3</f>
        <v>3</v>
      </c>
      <c r="G16" s="44">
        <f>('Gross tiller data EC'!G140+'Gross tiller data EC'!G155+'Gross tiller data EC'!G170)/3</f>
        <v>3</v>
      </c>
      <c r="H16" s="44">
        <f>('Gross tiller data EC'!H140+'Gross tiller data EC'!H155+'Gross tiller data EC'!H170)/3</f>
        <v>2.3333333333333335</v>
      </c>
      <c r="I16" s="5">
        <f>('Gross tiller data EC'!I140+'Gross tiller data EC'!I155+'Gross tiller data EC'!I170)/3</f>
        <v>2</v>
      </c>
      <c r="J16" s="5">
        <f>('Gross tiller data EC'!J140+'Gross tiller data EC'!J155+'Gross tiller data EC'!J170)/3</f>
        <v>1.6666666666666667</v>
      </c>
      <c r="K16">
        <v>6</v>
      </c>
      <c r="L16">
        <v>0</v>
      </c>
      <c r="M16">
        <v>0</v>
      </c>
      <c r="N16">
        <f t="shared" ref="N16:N22" si="3">(K16+L16+M16)</f>
        <v>6</v>
      </c>
      <c r="O16" s="89">
        <f t="shared" ref="O16:O22" si="4">(N16/78)</f>
        <v>7.6923076923076927E-2</v>
      </c>
      <c r="P16" s="62"/>
      <c r="Q16" s="62"/>
    </row>
    <row r="17" spans="1:26" x14ac:dyDescent="0.25">
      <c r="B17" s="25" t="s">
        <v>137</v>
      </c>
      <c r="C17" s="5"/>
      <c r="D17" s="5"/>
      <c r="E17" s="5">
        <f>('Gross tiller data EC'!E141+'Gross tiller data EC'!E156+'Gross tiller data EC'!E171)/3</f>
        <v>22.666666666666668</v>
      </c>
      <c r="F17" s="5">
        <f>('Gross tiller data EC'!F141+'Gross tiller data EC'!F156+'Gross tiller data EC'!F171)/3</f>
        <v>22.666666666666668</v>
      </c>
      <c r="G17" s="44">
        <f>('Gross tiller data EC'!G141+'Gross tiller data EC'!G156+'Gross tiller data EC'!G171)/3</f>
        <v>19</v>
      </c>
      <c r="H17" s="44">
        <f>('Gross tiller data EC'!H141+'Gross tiller data EC'!H156+'Gross tiller data EC'!H171)/3</f>
        <v>15.333333333333334</v>
      </c>
      <c r="I17" s="5">
        <f>('Gross tiller data EC'!I141+'Gross tiller data EC'!I156+'Gross tiller data EC'!I171)/3</f>
        <v>12.666666666666666</v>
      </c>
      <c r="J17" s="5">
        <f>('Gross tiller data EC'!J141+'Gross tiller data EC'!J156+'Gross tiller data EC'!J171)/3</f>
        <v>8.6666666666666661</v>
      </c>
      <c r="K17">
        <v>11</v>
      </c>
      <c r="L17">
        <v>1</v>
      </c>
      <c r="M17">
        <v>0</v>
      </c>
      <c r="N17">
        <f t="shared" si="3"/>
        <v>12</v>
      </c>
      <c r="O17" s="89">
        <f t="shared" si="4"/>
        <v>0.15384615384615385</v>
      </c>
      <c r="P17" s="62"/>
      <c r="Q17" s="62"/>
      <c r="W17" s="62"/>
      <c r="X17" s="62"/>
      <c r="Y17" s="62"/>
    </row>
    <row r="18" spans="1:26" x14ac:dyDescent="0.25">
      <c r="B18" s="25" t="s">
        <v>98</v>
      </c>
      <c r="C18" s="5"/>
      <c r="D18" s="5"/>
      <c r="E18" s="5"/>
      <c r="F18" s="5">
        <f>('Gross tiller data EC'!F142+'Gross tiller data EC'!F157+'Gross tiller data EC'!F172)/3</f>
        <v>9.3333333333333339</v>
      </c>
      <c r="G18" s="44">
        <f>('Gross tiller data EC'!G142+'Gross tiller data EC'!G157+'Gross tiller data EC'!G172)/3</f>
        <v>9.3333333333333339</v>
      </c>
      <c r="H18" s="44">
        <f>('Gross tiller data EC'!H142+'Gross tiller data EC'!H157+'Gross tiller data EC'!H172)/3</f>
        <v>7.333333333333333</v>
      </c>
      <c r="I18" s="5">
        <f>('Gross tiller data EC'!I142+'Gross tiller data EC'!I157+'Gross tiller data EC'!I172)/3</f>
        <v>4.333333333333333</v>
      </c>
      <c r="J18" s="5">
        <f>('Gross tiller data EC'!J142+'Gross tiller data EC'!J157+'Gross tiller data EC'!J172)/3</f>
        <v>3</v>
      </c>
      <c r="K18">
        <v>4</v>
      </c>
      <c r="L18">
        <v>1</v>
      </c>
      <c r="M18">
        <v>0</v>
      </c>
      <c r="N18">
        <f t="shared" si="3"/>
        <v>5</v>
      </c>
      <c r="O18" s="89">
        <f t="shared" si="4"/>
        <v>6.4102564102564097E-2</v>
      </c>
      <c r="P18" s="62"/>
      <c r="Q18" s="62"/>
    </row>
    <row r="19" spans="1:26" x14ac:dyDescent="0.25">
      <c r="B19" s="25" t="s">
        <v>99</v>
      </c>
      <c r="C19" s="5"/>
      <c r="D19" s="5"/>
      <c r="E19" s="5"/>
      <c r="F19" s="5"/>
      <c r="G19" s="44">
        <f>('Gross tiller data EC'!G143+'Gross tiller data EC'!G158+'Gross tiller data EC'!G173)/3</f>
        <v>7</v>
      </c>
      <c r="H19" s="44">
        <f>('Gross tiller data EC'!H143+'Gross tiller data EC'!H158+'Gross tiller data EC'!H173)/3</f>
        <v>6.666666666666667</v>
      </c>
      <c r="I19" s="5">
        <f>('Gross tiller data EC'!I143+'Gross tiller data EC'!I158+'Gross tiller data EC'!I173)/3</f>
        <v>3</v>
      </c>
      <c r="J19" s="5">
        <f>('Gross tiller data EC'!J143+'Gross tiller data EC'!J158+'Gross tiller data EC'!J173)/3</f>
        <v>2.3333333333333335</v>
      </c>
      <c r="K19">
        <v>1</v>
      </c>
      <c r="L19">
        <v>0</v>
      </c>
      <c r="M19">
        <v>0</v>
      </c>
      <c r="N19">
        <f t="shared" si="3"/>
        <v>1</v>
      </c>
      <c r="O19" s="89">
        <f t="shared" si="4"/>
        <v>1.282051282051282E-2</v>
      </c>
      <c r="P19" s="62"/>
      <c r="Q19" s="62"/>
    </row>
    <row r="20" spans="1:26" x14ac:dyDescent="0.25">
      <c r="B20" s="25" t="s">
        <v>138</v>
      </c>
      <c r="C20" s="5"/>
      <c r="D20" s="5"/>
      <c r="E20" s="5"/>
      <c r="F20" s="5"/>
      <c r="G20" s="44"/>
      <c r="H20" s="44">
        <f>('Gross tiller data EC'!H144+'Gross tiller data EC'!H159+'Gross tiller data EC'!H174)/3</f>
        <v>8.6666666666666661</v>
      </c>
      <c r="I20" s="5">
        <f>('Gross tiller data EC'!I144+'Gross tiller data EC'!I159+'Gross tiller data EC'!I174)/3</f>
        <v>6.333333333333333</v>
      </c>
      <c r="J20" s="5">
        <f>('Gross tiller data EC'!J144+'Gross tiller data EC'!J159+'Gross tiller data EC'!J174)/3</f>
        <v>4.333333333333333</v>
      </c>
      <c r="K20">
        <v>0</v>
      </c>
      <c r="L20">
        <v>0</v>
      </c>
      <c r="M20">
        <v>0</v>
      </c>
      <c r="N20">
        <f t="shared" si="3"/>
        <v>0</v>
      </c>
      <c r="O20" s="89">
        <f t="shared" si="4"/>
        <v>0</v>
      </c>
      <c r="P20" s="62"/>
      <c r="Q20" s="62"/>
    </row>
    <row r="21" spans="1:26" x14ac:dyDescent="0.25">
      <c r="B21" s="25" t="s">
        <v>100</v>
      </c>
      <c r="C21" s="5"/>
      <c r="D21" s="5"/>
      <c r="E21" s="5"/>
      <c r="F21" s="5"/>
      <c r="G21" s="44"/>
      <c r="H21" s="44"/>
      <c r="I21" s="11">
        <f>('Gross tiller data EC'!I145+'Gross tiller data EC'!I160+'Gross tiller data EC'!I175)/3</f>
        <v>3.6666666666666665</v>
      </c>
      <c r="J21" s="5">
        <f>('Gross tiller data EC'!J145+'Gross tiller data EC'!J160+'Gross tiller data EC'!J174)/3</f>
        <v>3</v>
      </c>
      <c r="K21">
        <v>0</v>
      </c>
      <c r="L21">
        <v>0</v>
      </c>
      <c r="M21">
        <v>0</v>
      </c>
      <c r="N21">
        <f t="shared" si="3"/>
        <v>0</v>
      </c>
      <c r="O21" s="89">
        <f t="shared" si="4"/>
        <v>0</v>
      </c>
      <c r="P21" s="62"/>
      <c r="Q21" s="62"/>
    </row>
    <row r="22" spans="1:26" x14ac:dyDescent="0.25">
      <c r="B22" t="s">
        <v>84</v>
      </c>
      <c r="C22" s="5"/>
      <c r="D22" s="5"/>
      <c r="E22" s="5"/>
      <c r="F22" s="5"/>
      <c r="G22" s="44"/>
      <c r="H22" s="44"/>
      <c r="I22" s="5"/>
      <c r="J22" s="5">
        <f>('Gross tiller data EC'!J146+'Gross tiller data EC'!J161+'Gross tiller data EC'!J176)/3</f>
        <v>3.6666666666666665</v>
      </c>
      <c r="K22">
        <v>0</v>
      </c>
      <c r="L22">
        <v>0</v>
      </c>
      <c r="M22">
        <v>0</v>
      </c>
      <c r="N22">
        <f t="shared" si="3"/>
        <v>0</v>
      </c>
      <c r="O22" s="89">
        <f t="shared" si="4"/>
        <v>0</v>
      </c>
      <c r="P22" s="62"/>
      <c r="Q22" s="62"/>
    </row>
    <row r="23" spans="1:26" x14ac:dyDescent="0.25">
      <c r="C23" s="5">
        <f>SUM(C15:C22)</f>
        <v>3</v>
      </c>
      <c r="D23" s="5">
        <f t="shared" ref="D23:J23" si="5">SUM(D15:D22)</f>
        <v>6</v>
      </c>
      <c r="E23" s="5">
        <f t="shared" si="5"/>
        <v>28.666666666666668</v>
      </c>
      <c r="F23" s="5">
        <f t="shared" si="5"/>
        <v>38</v>
      </c>
      <c r="G23" s="5">
        <f t="shared" si="5"/>
        <v>41.333333333333336</v>
      </c>
      <c r="H23" s="5">
        <f t="shared" si="5"/>
        <v>42.666666666666664</v>
      </c>
      <c r="I23" s="5">
        <f t="shared" si="5"/>
        <v>33.666666666666664</v>
      </c>
      <c r="J23" s="5">
        <f t="shared" si="5"/>
        <v>27</v>
      </c>
    </row>
    <row r="24" spans="1:26" x14ac:dyDescent="0.25">
      <c r="G24" s="35"/>
      <c r="H24" s="35"/>
    </row>
    <row r="25" spans="1:26" x14ac:dyDescent="0.25">
      <c r="G25" s="35"/>
      <c r="H25" s="35"/>
    </row>
    <row r="26" spans="1:26" x14ac:dyDescent="0.25">
      <c r="G26" s="35"/>
      <c r="H26" s="35"/>
      <c r="L26" s="110" t="s">
        <v>153</v>
      </c>
      <c r="M26" s="110"/>
      <c r="N26" s="110"/>
      <c r="O26" s="110"/>
      <c r="P26" s="110"/>
      <c r="Y26" s="62"/>
    </row>
    <row r="27" spans="1:26" x14ac:dyDescent="0.25">
      <c r="C27" t="s">
        <v>0</v>
      </c>
      <c r="D27" t="s">
        <v>1</v>
      </c>
      <c r="E27" t="s">
        <v>2</v>
      </c>
      <c r="F27" t="s">
        <v>3</v>
      </c>
      <c r="G27" s="35" t="s">
        <v>5</v>
      </c>
      <c r="H27" s="35" t="s">
        <v>6</v>
      </c>
      <c r="I27" t="s">
        <v>7</v>
      </c>
      <c r="J27" t="s">
        <v>8</v>
      </c>
      <c r="K27" s="3">
        <v>42054</v>
      </c>
      <c r="L27">
        <v>22</v>
      </c>
      <c r="M27">
        <v>23</v>
      </c>
      <c r="N27">
        <v>27</v>
      </c>
      <c r="O27" t="s">
        <v>50</v>
      </c>
      <c r="P27" s="4" t="s">
        <v>156</v>
      </c>
    </row>
    <row r="28" spans="1:26" x14ac:dyDescent="0.25">
      <c r="A28" t="s">
        <v>28</v>
      </c>
      <c r="B28" s="25" t="s">
        <v>101</v>
      </c>
      <c r="C28" s="5">
        <f>('Gross tiller data EC'!C184+'Gross tiller data EC'!C199+'Gross tiller data EC'!C214)/3</f>
        <v>3.3333333333333335</v>
      </c>
      <c r="D28" s="5">
        <f>('Gross tiller data EC'!D184+'Gross tiller data EC'!D199+'Gross tiller data EC'!D214)/3</f>
        <v>3.3333333333333335</v>
      </c>
      <c r="E28" s="5">
        <f>('Gross tiller data EC'!E184+'Gross tiller data EC'!E199+'Gross tiller data EC'!E214)/3</f>
        <v>3.3333333333333335</v>
      </c>
      <c r="F28" s="5">
        <f>('Gross tiller data EC'!F184+'Gross tiller data EC'!F199+'Gross tiller data EC'!F214)/3</f>
        <v>3.3333333333333335</v>
      </c>
      <c r="G28" s="44">
        <f>('Gross tiller data EC'!G184+'Gross tiller data EC'!G199+'Gross tiller data EC'!G214)/3</f>
        <v>3.3333333333333335</v>
      </c>
      <c r="H28" s="44">
        <f>('Gross tiller data EC'!H184+'Gross tiller data EC'!H199+'Gross tiller data EC'!H214)/3</f>
        <v>3.3333333333333335</v>
      </c>
      <c r="I28" s="5">
        <f>('Gross tiller data EC'!I184+'Gross tiller data EC'!I199+'Gross tiller data EC'!I214)/3</f>
        <v>2.3333333333333335</v>
      </c>
      <c r="J28" s="5">
        <f>('Gross tiller data EC'!J184+'Gross tiller data EC'!J199+'Gross tiller data EC'!J214)/3</f>
        <v>1.3333333333333333</v>
      </c>
      <c r="K28" s="5">
        <f>('Gross tiller data EC'!K184+'Gross tiller data EC'!K199+'Gross tiller data EC'!K214)/3</f>
        <v>0</v>
      </c>
      <c r="L28" s="86">
        <v>13</v>
      </c>
      <c r="M28" s="86">
        <v>12</v>
      </c>
      <c r="N28" s="86">
        <v>15</v>
      </c>
      <c r="O28" s="86">
        <f>(L28+M28+N28)</f>
        <v>40</v>
      </c>
      <c r="P28" s="89">
        <f>(O28/109)</f>
        <v>0.3669724770642202</v>
      </c>
      <c r="Q28" s="62"/>
      <c r="R28" s="62"/>
      <c r="S28" s="62"/>
      <c r="Y28" s="62"/>
      <c r="Z28" s="62"/>
    </row>
    <row r="29" spans="1:26" x14ac:dyDescent="0.25">
      <c r="B29" s="25" t="s">
        <v>102</v>
      </c>
      <c r="C29" s="5"/>
      <c r="D29" s="5">
        <f>('Gross tiller data EC'!D185+'Gross tiller data EC'!D200+'Gross tiller data EC'!D215)/3</f>
        <v>7</v>
      </c>
      <c r="E29" s="5">
        <f>('Gross tiller data EC'!E185+'Gross tiller data EC'!E200+'Gross tiller data EC'!E215)/3</f>
        <v>7</v>
      </c>
      <c r="F29" s="5">
        <f>('Gross tiller data EC'!F185+'Gross tiller data EC'!F200+'Gross tiller data EC'!F215)/3</f>
        <v>7</v>
      </c>
      <c r="G29" s="44">
        <f>('Gross tiller data EC'!G185+'Gross tiller data EC'!G200+'Gross tiller data EC'!G215)/3</f>
        <v>7</v>
      </c>
      <c r="H29" s="44">
        <f>('Gross tiller data EC'!H185+'Gross tiller data EC'!H200+'Gross tiller data EC'!H215)/3</f>
        <v>7</v>
      </c>
      <c r="I29" s="5">
        <f>('Gross tiller data EC'!I185+'Gross tiller data EC'!I200+'Gross tiller data EC'!I215)/3</f>
        <v>6</v>
      </c>
      <c r="J29" s="5">
        <f>('Gross tiller data EC'!J185+'Gross tiller data EC'!J200+'Gross tiller data EC'!J215)/3</f>
        <v>5</v>
      </c>
      <c r="K29" s="5">
        <f>('Gross tiller data EC'!K185+'Gross tiller data EC'!K200+'Gross tiller data EC'!K215)/3</f>
        <v>3.6666666666666665</v>
      </c>
      <c r="L29" s="86">
        <v>2</v>
      </c>
      <c r="M29" s="86">
        <v>8</v>
      </c>
      <c r="N29" s="86">
        <v>6</v>
      </c>
      <c r="O29" s="86">
        <f t="shared" ref="O29:O36" si="6">(L29+M29+N29)</f>
        <v>16</v>
      </c>
      <c r="P29" s="89">
        <f t="shared" ref="P29:P36" si="7">(O29/109)</f>
        <v>0.14678899082568808</v>
      </c>
      <c r="Q29" s="62"/>
      <c r="R29" s="62"/>
      <c r="S29" s="62"/>
    </row>
    <row r="30" spans="1:26" x14ac:dyDescent="0.25">
      <c r="B30" s="25" t="s">
        <v>137</v>
      </c>
      <c r="C30" s="5"/>
      <c r="D30" s="5"/>
      <c r="E30" s="5">
        <f>('Gross tiller data EC'!E186+'Gross tiller data EC'!E201+'Gross tiller data EC'!E216)/3</f>
        <v>21.333333333333332</v>
      </c>
      <c r="F30" s="5">
        <f>('Gross tiller data EC'!F186+'Gross tiller data EC'!F201+'Gross tiller data EC'!F216)/3</f>
        <v>21.333333333333332</v>
      </c>
      <c r="G30" s="44">
        <f>('Gross tiller data EC'!G186+'Gross tiller data EC'!G201+'Gross tiller data EC'!G216)/3</f>
        <v>18.333333333333332</v>
      </c>
      <c r="H30" s="44">
        <f>('Gross tiller data EC'!H186+'Gross tiller data EC'!H201+'Gross tiller data EC'!H216)/3</f>
        <v>17.666666666666668</v>
      </c>
      <c r="I30" s="5">
        <f>('Gross tiller data EC'!I186+'Gross tiller data EC'!I201+'Gross tiller data EC'!I216)/3</f>
        <v>14.333333333333334</v>
      </c>
      <c r="J30" s="5">
        <f>('Gross tiller data EC'!J186+'Gross tiller data EC'!J201+'Gross tiller data EC'!J216)/3</f>
        <v>12</v>
      </c>
      <c r="K30" s="5">
        <f>('Gross tiller data EC'!K186+'Gross tiller data EC'!K201+'Gross tiller data EC'!K216)/3</f>
        <v>10.666666666666666</v>
      </c>
      <c r="L30" s="86">
        <v>10</v>
      </c>
      <c r="M30" s="86">
        <v>4</v>
      </c>
      <c r="N30" s="86">
        <v>4</v>
      </c>
      <c r="O30" s="86">
        <f t="shared" si="6"/>
        <v>18</v>
      </c>
      <c r="P30" s="89">
        <f t="shared" si="7"/>
        <v>0.16513761467889909</v>
      </c>
      <c r="Q30" s="62"/>
      <c r="R30" s="62"/>
      <c r="S30" s="62"/>
    </row>
    <row r="31" spans="1:26" x14ac:dyDescent="0.25">
      <c r="B31" s="25" t="s">
        <v>98</v>
      </c>
      <c r="C31" s="5"/>
      <c r="D31" s="5"/>
      <c r="E31" s="5"/>
      <c r="F31" s="5">
        <f>('Gross tiller data EC'!F187+'Gross tiller data EC'!F202+'Gross tiller data EC'!F217)/3</f>
        <v>8.6666666666666661</v>
      </c>
      <c r="G31" s="44">
        <f>('Gross tiller data EC'!G187+'Gross tiller data EC'!G202+'Gross tiller data EC'!G217)/3</f>
        <v>8.6666666666666661</v>
      </c>
      <c r="H31" s="44">
        <f>('Gross tiller data EC'!H187+'Gross tiller data EC'!H202+'Gross tiller data EC'!H217)/3</f>
        <v>8.6666666666666661</v>
      </c>
      <c r="I31" s="5">
        <f>('Gross tiller data EC'!I187+'Gross tiller data EC'!I202+'Gross tiller data EC'!I217)/3</f>
        <v>8</v>
      </c>
      <c r="J31" s="5">
        <f>('Gross tiller data EC'!J187+'Gross tiller data EC'!J202+'Gross tiller data EC'!J217)/3</f>
        <v>6.333333333333333</v>
      </c>
      <c r="K31" s="5">
        <f>('Gross tiller data EC'!K187+'Gross tiller data EC'!K202+'Gross tiller data EC'!K217)/3</f>
        <v>5.666666666666667</v>
      </c>
      <c r="L31" s="86">
        <v>8</v>
      </c>
      <c r="M31" s="86">
        <v>2</v>
      </c>
      <c r="N31" s="86">
        <v>11</v>
      </c>
      <c r="O31" s="86">
        <f t="shared" si="6"/>
        <v>21</v>
      </c>
      <c r="P31" s="89">
        <f t="shared" si="7"/>
        <v>0.19266055045871561</v>
      </c>
      <c r="Q31" s="62"/>
      <c r="R31" s="62"/>
      <c r="S31" s="62"/>
      <c r="Y31" s="62"/>
      <c r="Z31" s="62"/>
    </row>
    <row r="32" spans="1:26" x14ac:dyDescent="0.25">
      <c r="B32" s="25" t="s">
        <v>99</v>
      </c>
      <c r="C32" s="5"/>
      <c r="D32" s="5"/>
      <c r="E32" s="5"/>
      <c r="F32" s="5"/>
      <c r="G32" s="44">
        <f>('Gross tiller data EC'!G188+'Gross tiller data EC'!G203+'Gross tiller data EC'!G218)/3</f>
        <v>8.6666666666666661</v>
      </c>
      <c r="H32" s="44">
        <f>('Gross tiller data EC'!H188+'Gross tiller data EC'!H203+'Gross tiller data EC'!H218)/3</f>
        <v>8.6666666666666661</v>
      </c>
      <c r="I32" s="5">
        <f>('Gross tiller data EC'!I188+'Gross tiller data EC'!I203+'Gross tiller data EC'!I218)/3</f>
        <v>5.666666666666667</v>
      </c>
      <c r="J32" s="5">
        <f>('Gross tiller data EC'!J188+'Gross tiller data EC'!J203+'Gross tiller data EC'!J218)/3</f>
        <v>3.6666666666666665</v>
      </c>
      <c r="K32" s="5">
        <f>('Gross tiller data EC'!K188+'Gross tiller data EC'!K203+'Gross tiller data EC'!K218)/3</f>
        <v>3.3333333333333335</v>
      </c>
      <c r="L32" s="86">
        <v>2</v>
      </c>
      <c r="M32" s="86">
        <v>4</v>
      </c>
      <c r="N32" s="86">
        <v>5</v>
      </c>
      <c r="O32" s="86">
        <f t="shared" si="6"/>
        <v>11</v>
      </c>
      <c r="P32" s="89">
        <f t="shared" si="7"/>
        <v>0.10091743119266056</v>
      </c>
      <c r="Q32" s="62"/>
      <c r="R32" s="62"/>
      <c r="S32" s="62"/>
    </row>
    <row r="33" spans="1:26" x14ac:dyDescent="0.25">
      <c r="B33" s="25" t="s">
        <v>138</v>
      </c>
      <c r="C33" s="5"/>
      <c r="D33" s="5"/>
      <c r="E33" s="5"/>
      <c r="F33" s="5"/>
      <c r="G33" s="44"/>
      <c r="H33" s="44">
        <f>('Gross tiller data EC'!H189+'Gross tiller data EC'!H204+'Gross tiller data EC'!H219)/3</f>
        <v>12.333333333333334</v>
      </c>
      <c r="I33" s="5">
        <f>('Gross tiller data EC'!I189+'Gross tiller data EC'!I204+'Gross tiller data EC'!I219)/3</f>
        <v>9.3333333333333339</v>
      </c>
      <c r="J33" s="5">
        <f>('Gross tiller data EC'!J189+'Gross tiller data EC'!J204+'Gross tiller data EC'!J219)/3</f>
        <v>9</v>
      </c>
      <c r="K33" s="5">
        <f>('Gross tiller data EC'!K189+'Gross tiller data EC'!K204+'Gross tiller data EC'!K219)/3</f>
        <v>7</v>
      </c>
      <c r="L33" s="86">
        <v>2</v>
      </c>
      <c r="M33" s="86">
        <v>0</v>
      </c>
      <c r="N33" s="86">
        <v>1</v>
      </c>
      <c r="O33" s="86">
        <f t="shared" si="6"/>
        <v>3</v>
      </c>
      <c r="P33" s="89">
        <f t="shared" si="7"/>
        <v>2.7522935779816515E-2</v>
      </c>
      <c r="Q33" s="62"/>
      <c r="R33" s="62"/>
      <c r="S33" s="62"/>
    </row>
    <row r="34" spans="1:26" x14ac:dyDescent="0.25">
      <c r="B34" s="25" t="s">
        <v>100</v>
      </c>
      <c r="C34" s="5"/>
      <c r="D34" s="5"/>
      <c r="E34" s="5"/>
      <c r="F34" s="5"/>
      <c r="G34" s="44"/>
      <c r="H34" s="44"/>
      <c r="I34" s="5">
        <f>('Gross tiller data EC'!I190+'Gross tiller data EC'!I205+'Gross tiller data EC'!I220)/3</f>
        <v>6.333333333333333</v>
      </c>
      <c r="J34" s="5">
        <f>('Gross tiller data EC'!J190+'Gross tiller data EC'!J205+'Gross tiller data EC'!J220)/3</f>
        <v>4</v>
      </c>
      <c r="K34" s="5">
        <f>('Gross tiller data EC'!K190+'Gross tiller data EC'!K205+'Gross tiller data EC'!K220)/3</f>
        <v>2.6666666666666665</v>
      </c>
      <c r="L34" s="86">
        <v>0</v>
      </c>
      <c r="M34" s="86">
        <v>0</v>
      </c>
      <c r="N34" s="86">
        <v>0</v>
      </c>
      <c r="O34" s="86">
        <f t="shared" si="6"/>
        <v>0</v>
      </c>
      <c r="P34" s="89">
        <f t="shared" si="7"/>
        <v>0</v>
      </c>
      <c r="Q34" s="62"/>
      <c r="R34" s="62"/>
      <c r="S34" s="62"/>
      <c r="Y34" s="62"/>
      <c r="Z34" s="62"/>
    </row>
    <row r="35" spans="1:26" x14ac:dyDescent="0.25">
      <c r="B35" t="s">
        <v>84</v>
      </c>
      <c r="C35" s="5"/>
      <c r="D35" s="5"/>
      <c r="E35" s="5"/>
      <c r="F35" s="5"/>
      <c r="G35" s="44"/>
      <c r="H35" s="44"/>
      <c r="I35" s="5"/>
      <c r="J35" s="5">
        <f>('Gross tiller data EC'!J191+'Gross tiller data EC'!J206+'Gross tiller data EC'!J221)/3</f>
        <v>4</v>
      </c>
      <c r="K35" s="5">
        <f>('Gross tiller data EC'!K206+'Gross tiller data EC'!K191+'Gross tiller data EC'!K221)/3</f>
        <v>1.3333333333333333</v>
      </c>
      <c r="L35" s="86">
        <v>0</v>
      </c>
      <c r="M35" s="86">
        <v>0</v>
      </c>
      <c r="N35" s="86">
        <v>0</v>
      </c>
      <c r="O35" s="86">
        <f t="shared" si="6"/>
        <v>0</v>
      </c>
      <c r="P35" s="89">
        <f t="shared" si="7"/>
        <v>0</v>
      </c>
    </row>
    <row r="36" spans="1:26" x14ac:dyDescent="0.25">
      <c r="B36" t="s">
        <v>56</v>
      </c>
      <c r="C36" s="5"/>
      <c r="D36" s="5"/>
      <c r="E36" s="5"/>
      <c r="F36" s="5"/>
      <c r="G36" s="44"/>
      <c r="H36" s="44"/>
      <c r="I36" s="5"/>
      <c r="J36" s="5"/>
      <c r="K36" s="5">
        <f>('Gross tiller data EC'!K192+'Gross tiller data EC'!K207+'Gross tiller data EC'!K222)/3</f>
        <v>1.6666666666666667</v>
      </c>
      <c r="L36" s="86">
        <v>0</v>
      </c>
      <c r="M36" s="86">
        <v>0</v>
      </c>
      <c r="N36" s="86">
        <v>0</v>
      </c>
      <c r="O36" s="86">
        <f t="shared" si="6"/>
        <v>0</v>
      </c>
      <c r="P36" s="89">
        <f t="shared" si="7"/>
        <v>0</v>
      </c>
    </row>
    <row r="37" spans="1:26" x14ac:dyDescent="0.25">
      <c r="C37" s="5">
        <f>SUM(C28:C36)</f>
        <v>3.3333333333333335</v>
      </c>
      <c r="D37" s="5">
        <f t="shared" ref="D37:K37" si="8">SUM(D28:D36)</f>
        <v>10.333333333333334</v>
      </c>
      <c r="E37" s="5">
        <f t="shared" si="8"/>
        <v>31.666666666666664</v>
      </c>
      <c r="F37" s="5">
        <f t="shared" si="8"/>
        <v>40.333333333333329</v>
      </c>
      <c r="G37" s="5">
        <f t="shared" si="8"/>
        <v>45.999999999999993</v>
      </c>
      <c r="H37" s="5">
        <f t="shared" si="8"/>
        <v>57.666666666666664</v>
      </c>
      <c r="I37" s="5">
        <f t="shared" si="8"/>
        <v>52.000000000000007</v>
      </c>
      <c r="J37" s="5">
        <f t="shared" si="8"/>
        <v>45.333333333333329</v>
      </c>
      <c r="K37" s="5">
        <f t="shared" si="8"/>
        <v>36</v>
      </c>
      <c r="Y37" s="62"/>
      <c r="Z37" s="62"/>
    </row>
    <row r="38" spans="1:26" x14ac:dyDescent="0.25">
      <c r="G38" s="35"/>
      <c r="H38" s="35"/>
    </row>
    <row r="39" spans="1:26" x14ac:dyDescent="0.25">
      <c r="G39" s="35"/>
      <c r="H39" s="35"/>
    </row>
    <row r="40" spans="1:26" x14ac:dyDescent="0.25">
      <c r="G40" s="35"/>
      <c r="H40" s="35"/>
      <c r="L40" s="2"/>
      <c r="M40" s="110" t="s">
        <v>153</v>
      </c>
      <c r="N40" s="110"/>
      <c r="O40" s="110"/>
      <c r="P40" s="110"/>
      <c r="Q40" s="110"/>
      <c r="Y40" s="62"/>
      <c r="Z40" s="62"/>
    </row>
    <row r="41" spans="1:26" x14ac:dyDescent="0.25">
      <c r="C41" t="s">
        <v>0</v>
      </c>
      <c r="D41" t="s">
        <v>1</v>
      </c>
      <c r="E41" t="s">
        <v>2</v>
      </c>
      <c r="F41" t="s">
        <v>3</v>
      </c>
      <c r="G41" s="35" t="s">
        <v>5</v>
      </c>
      <c r="H41" s="35" t="s">
        <v>6</v>
      </c>
      <c r="I41" t="s">
        <v>7</v>
      </c>
      <c r="J41" t="s">
        <v>8</v>
      </c>
      <c r="K41" s="3">
        <v>42054</v>
      </c>
      <c r="L41" s="3">
        <v>42080</v>
      </c>
      <c r="M41">
        <v>16</v>
      </c>
      <c r="N41">
        <v>19</v>
      </c>
      <c r="O41">
        <v>28</v>
      </c>
      <c r="P41" t="s">
        <v>64</v>
      </c>
      <c r="Q41" s="4" t="s">
        <v>156</v>
      </c>
    </row>
    <row r="42" spans="1:26" x14ac:dyDescent="0.25">
      <c r="A42" t="s">
        <v>23</v>
      </c>
      <c r="B42" s="25" t="s">
        <v>101</v>
      </c>
      <c r="C42" s="5">
        <f>('Gross tiller data EC'!C3+'Gross tiller data EC'!C18+'Gross tiller data EC'!C33)/3</f>
        <v>4</v>
      </c>
      <c r="D42" s="5">
        <f>('Gross tiller data EC'!D3+'Gross tiller data EC'!D18+'Gross tiller data EC'!D33)/3</f>
        <v>4</v>
      </c>
      <c r="E42" s="5">
        <f>('Gross tiller data EC'!E3+'Gross tiller data EC'!E18+'Gross tiller data EC'!E33)/3</f>
        <v>4</v>
      </c>
      <c r="F42" s="5">
        <f>('Gross tiller data EC'!F3+'Gross tiller data EC'!F18+'Gross tiller data EC'!F33)/3</f>
        <v>3.3333333333333335</v>
      </c>
      <c r="G42" s="44">
        <f>('Gross tiller data EC'!G3+'Gross tiller data EC'!G18+'Gross tiller data EC'!G33)/3</f>
        <v>3.3333333333333335</v>
      </c>
      <c r="H42" s="44">
        <f>('Gross tiller data EC'!H3+'Gross tiller data EC'!H18+'Gross tiller data EC'!H33)/3</f>
        <v>3</v>
      </c>
      <c r="I42" s="5">
        <f>('Gross tiller data EC'!I3+'Gross tiller data EC'!I18+'Gross tiller data EC'!I33)/3</f>
        <v>3</v>
      </c>
      <c r="J42" s="5">
        <f>('Gross tiller data EC'!J3+'Gross tiller data EC'!J18+'Gross tiller data EC'!J33)/3</f>
        <v>0.66666666666666663</v>
      </c>
      <c r="K42" s="5">
        <f>('Gross tiller data EC'!K3+'Gross tiller data EC'!K18+'Gross tiller data EC'!K33)/3</f>
        <v>0.33333333333333331</v>
      </c>
      <c r="L42" s="5">
        <f>('Gross tiller data EC'!L3+'Gross tiller data EC'!L18+'Gross tiller data EC'!L33)/3</f>
        <v>0.33333333333333331</v>
      </c>
      <c r="M42" s="86">
        <v>14</v>
      </c>
      <c r="N42" s="86">
        <v>13</v>
      </c>
      <c r="O42" s="86" t="s">
        <v>63</v>
      </c>
      <c r="P42" s="86">
        <f>(M42+N42)</f>
        <v>27</v>
      </c>
      <c r="Q42" s="89">
        <f>(P42/91)</f>
        <v>0.2967032967032967</v>
      </c>
    </row>
    <row r="43" spans="1:26" x14ac:dyDescent="0.25">
      <c r="B43" s="25" t="s">
        <v>102</v>
      </c>
      <c r="C43" s="5"/>
      <c r="D43" s="5">
        <f>('Gross tiller data EC'!D4+'Gross tiller data EC'!D19+'Gross tiller data EC'!D34)/3</f>
        <v>6.666666666666667</v>
      </c>
      <c r="E43" s="5">
        <f>('Gross tiller data EC'!E4+'Gross tiller data EC'!E19+'Gross tiller data EC'!E34)/3</f>
        <v>12.666666666666666</v>
      </c>
      <c r="F43" s="5">
        <f>('Gross tiller data EC'!F4+'Gross tiller data EC'!F19+'Gross tiller data EC'!F34)/3</f>
        <v>12.333333333333334</v>
      </c>
      <c r="G43" s="44">
        <f>('Gross tiller data EC'!G4+'Gross tiller data EC'!G19+'Gross tiller data EC'!G34)/3</f>
        <v>11.333333333333334</v>
      </c>
      <c r="H43" s="44">
        <f>('Gross tiller data EC'!H4+'Gross tiller data EC'!H19+'Gross tiller data EC'!H34)/3</f>
        <v>11.333333333333334</v>
      </c>
      <c r="I43" s="5">
        <f>('Gross tiller data EC'!I4+'Gross tiller data EC'!I19+'Gross tiller data EC'!I34)/3</f>
        <v>11.333333333333334</v>
      </c>
      <c r="J43" s="5">
        <f>('Gross tiller data EC'!J4+'Gross tiller data EC'!J19+'Gross tiller data EC'!J34)/3</f>
        <v>9.3333333333333339</v>
      </c>
      <c r="K43" s="5">
        <f>('Gross tiller data EC'!K4+'Gross tiller data EC'!K19+'Gross tiller data EC'!K34)/3</f>
        <v>8.6666666666666661</v>
      </c>
      <c r="L43" s="5">
        <f>('Gross tiller data EC'!L4+'Gross tiller data EC'!L19+'Gross tiller data EC'!L34)/3</f>
        <v>6</v>
      </c>
      <c r="M43" s="86">
        <v>15</v>
      </c>
      <c r="N43" s="86">
        <v>6</v>
      </c>
      <c r="O43" s="86" t="s">
        <v>63</v>
      </c>
      <c r="P43" s="86">
        <f t="shared" ref="P43:P51" si="9">(M43+N43)</f>
        <v>21</v>
      </c>
      <c r="Q43" s="89">
        <f t="shared" ref="Q43:Q51" si="10">(P43/91)</f>
        <v>0.23076923076923078</v>
      </c>
      <c r="Y43" s="62"/>
      <c r="Z43" s="62"/>
    </row>
    <row r="44" spans="1:26" x14ac:dyDescent="0.25">
      <c r="B44" s="25" t="s">
        <v>137</v>
      </c>
      <c r="C44" s="5"/>
      <c r="D44" s="5"/>
      <c r="E44" s="5">
        <f>('Gross tiller data EC'!E5+'Gross tiller data EC'!E20+'Gross tiller data EC'!E35)/3</f>
        <v>35.333333333333336</v>
      </c>
      <c r="F44" s="5">
        <f>('Gross tiller data EC'!F5+'Gross tiller data EC'!F20+'Gross tiller data EC'!F35)/3</f>
        <v>35.333333333333336</v>
      </c>
      <c r="G44" s="44">
        <f>('Gross tiller data EC'!G5+'Gross tiller data EC'!G20+'Gross tiller data EC'!G35)/3</f>
        <v>25.666666666666668</v>
      </c>
      <c r="H44" s="44">
        <f>('Gross tiller data EC'!H5+'Gross tiller data EC'!H20+'Gross tiller data EC'!H35)/3</f>
        <v>24.666666666666668</v>
      </c>
      <c r="I44" s="5">
        <f>('Gross tiller data EC'!I5+'Gross tiller data EC'!I20+'Gross tiller data EC'!I35)/3</f>
        <v>23.333333333333332</v>
      </c>
      <c r="J44" s="5">
        <f>('Gross tiller data EC'!J5+'Gross tiller data EC'!J20+'Gross tiller data EC'!J35)/3</f>
        <v>22.333333333333332</v>
      </c>
      <c r="K44" s="5">
        <f>('Gross tiller data EC'!K5+'Gross tiller data EC'!K20+'Gross tiller data EC'!K35)/3</f>
        <v>22.333333333333332</v>
      </c>
      <c r="L44" s="5">
        <f>('Gross tiller data EC'!L5+'Gross tiller data EC'!L20+'Gross tiller data EC'!L35)/3</f>
        <v>10.666666666666666</v>
      </c>
      <c r="M44" s="86">
        <v>5</v>
      </c>
      <c r="N44" s="86">
        <v>17</v>
      </c>
      <c r="O44" s="86" t="s">
        <v>63</v>
      </c>
      <c r="P44" s="86">
        <f t="shared" si="9"/>
        <v>22</v>
      </c>
      <c r="Q44" s="89">
        <f t="shared" si="10"/>
        <v>0.24175824175824176</v>
      </c>
    </row>
    <row r="45" spans="1:26" x14ac:dyDescent="0.25">
      <c r="B45" s="25" t="s">
        <v>98</v>
      </c>
      <c r="C45" s="5"/>
      <c r="D45" s="5"/>
      <c r="E45" s="5"/>
      <c r="F45" s="5">
        <f>('Gross tiller data EC'!F6+'Gross tiller data EC'!F21+'Gross tiller data EC'!F36)/3</f>
        <v>10.333333333333334</v>
      </c>
      <c r="G45" s="44">
        <f>('Gross tiller data EC'!G6+'Gross tiller data EC'!G21+'Gross tiller data EC'!G36)/3</f>
        <v>7.666666666666667</v>
      </c>
      <c r="H45" s="44">
        <f>('Gross tiller data EC'!H6+'Gross tiller data EC'!H21+'Gross tiller data EC'!H36)/3</f>
        <v>7.333333333333333</v>
      </c>
      <c r="I45" s="5">
        <f>('Gross tiller data EC'!I6+'Gross tiller data EC'!I21+'Gross tiller data EC'!I36)/3</f>
        <v>6</v>
      </c>
      <c r="J45" s="5">
        <f>('Gross tiller data EC'!J6+'Gross tiller data EC'!J21+'Gross tiller data EC'!J36)/3</f>
        <v>5</v>
      </c>
      <c r="K45" s="5">
        <f>('Gross tiller data EC'!K7+'Gross tiller data EC'!K21+'Gross tiller data EC'!K36)/3</f>
        <v>5.333333333333333</v>
      </c>
      <c r="L45" s="5">
        <f>('Gross tiller data EC'!L6+'Gross tiller data EC'!L21+'Gross tiller data EC'!L36)/3</f>
        <v>3</v>
      </c>
      <c r="M45" s="86">
        <v>11</v>
      </c>
      <c r="N45" s="86">
        <v>5</v>
      </c>
      <c r="O45" s="86" t="s">
        <v>63</v>
      </c>
      <c r="P45" s="86">
        <f t="shared" si="9"/>
        <v>16</v>
      </c>
      <c r="Q45" s="89">
        <f t="shared" si="10"/>
        <v>0.17582417582417584</v>
      </c>
    </row>
    <row r="46" spans="1:26" x14ac:dyDescent="0.25">
      <c r="B46" s="25" t="s">
        <v>99</v>
      </c>
      <c r="C46" s="5"/>
      <c r="D46" s="5"/>
      <c r="E46" s="5"/>
      <c r="F46" s="5"/>
      <c r="G46" s="44">
        <f>('Gross tiller data EC'!G7+'Gross tiller data EC'!G22+'Gross tiller data EC'!G37)/3</f>
        <v>8.6666666666666661</v>
      </c>
      <c r="H46" s="44">
        <f>('Gross tiller data EC'!H7+'Gross tiller data EC'!H22+'Gross tiller data EC'!H37)/3</f>
        <v>8.6666666666666661</v>
      </c>
      <c r="I46" s="5">
        <f>('Gross tiller data EC'!I7+'Gross tiller data EC'!I22+'Gross tiller data EC'!I37)/3</f>
        <v>6.666666666666667</v>
      </c>
      <c r="J46" s="5">
        <f>('Gross tiller data EC'!J7+'Gross tiller data EC'!J22+'Gross tiller data EC'!J37)/3</f>
        <v>5</v>
      </c>
      <c r="K46" s="5">
        <f>('Gross tiller data EC'!K7+'Gross tiller data EC'!K22+'Gross tiller data EC'!K37)/3</f>
        <v>4</v>
      </c>
      <c r="L46" s="5">
        <f>('Gross tiller data EC'!L7+'Gross tiller data EC'!L22+'Gross tiller data EC'!L37)/3</f>
        <v>3.3333333333333335</v>
      </c>
      <c r="M46" s="86">
        <v>2</v>
      </c>
      <c r="N46" s="86">
        <v>0</v>
      </c>
      <c r="O46" s="86" t="s">
        <v>63</v>
      </c>
      <c r="P46" s="86">
        <f t="shared" si="9"/>
        <v>2</v>
      </c>
      <c r="Q46" s="89">
        <f t="shared" si="10"/>
        <v>2.197802197802198E-2</v>
      </c>
    </row>
    <row r="47" spans="1:26" x14ac:dyDescent="0.25">
      <c r="B47" s="25" t="s">
        <v>138</v>
      </c>
      <c r="C47" s="5"/>
      <c r="D47" s="5"/>
      <c r="E47" s="5"/>
      <c r="F47" s="5"/>
      <c r="G47" s="44"/>
      <c r="H47" s="44">
        <f>('Gross tiller data EC'!H8+'Gross tiller data EC'!H23+'Gross tiller data EC'!H38)/3</f>
        <v>12</v>
      </c>
      <c r="I47" s="5">
        <f>('Gross tiller data EC'!I8+'Gross tiller data EC'!I23+'Gross tiller data EC'!I38)/3</f>
        <v>7.666666666666667</v>
      </c>
      <c r="J47" s="5">
        <f>('Gross tiller data EC'!J8+'Gross tiller data EC'!J23+'Gross tiller data EC'!J38)/3</f>
        <v>6.666666666666667</v>
      </c>
      <c r="K47" s="5">
        <f>('Gross tiller data EC'!K8+'Gross tiller data EC'!K23+'Gross tiller data EC'!K38)/3</f>
        <v>6.333333333333333</v>
      </c>
      <c r="L47" s="5">
        <f>('Gross tiller data EC'!L8+'Gross tiller data EC'!L23+'Gross tiller data EC'!L38)/3</f>
        <v>4.333333333333333</v>
      </c>
      <c r="M47" s="86">
        <v>3</v>
      </c>
      <c r="N47" s="86">
        <v>0</v>
      </c>
      <c r="O47" s="86" t="s">
        <v>63</v>
      </c>
      <c r="P47" s="86">
        <f t="shared" si="9"/>
        <v>3</v>
      </c>
      <c r="Q47" s="89">
        <f t="shared" si="10"/>
        <v>3.2967032967032968E-2</v>
      </c>
    </row>
    <row r="48" spans="1:26" x14ac:dyDescent="0.25">
      <c r="B48" s="25" t="s">
        <v>100</v>
      </c>
      <c r="C48" s="5"/>
      <c r="D48" s="5"/>
      <c r="E48" s="5"/>
      <c r="F48" s="5"/>
      <c r="G48" s="44"/>
      <c r="H48" s="44"/>
      <c r="I48" s="5">
        <f>('Gross tiller data EC'!I9+'Gross tiller data EC'!I24+'Gross tiller data EC'!I39)/3</f>
        <v>3.3333333333333335</v>
      </c>
      <c r="J48" s="5">
        <f>('Gross tiller data EC'!J9+'Gross tiller data EC'!J24+'Gross tiller data EC'!J39)/3</f>
        <v>3.3333333333333335</v>
      </c>
      <c r="K48" s="5">
        <f>('Gross tiller data EC'!K9+'Gross tiller data EC'!K24+'Gross tiller data EC'!K39)/3</f>
        <v>3</v>
      </c>
      <c r="L48" s="5">
        <f>('Gross tiller data EC'!L9+'Gross tiller data EC'!L24+'Gross tiller data EC'!L39)/3</f>
        <v>2</v>
      </c>
      <c r="M48" s="86">
        <v>0</v>
      </c>
      <c r="N48" s="86">
        <v>0</v>
      </c>
      <c r="O48" s="86" t="s">
        <v>63</v>
      </c>
      <c r="P48" s="86">
        <f t="shared" si="9"/>
        <v>0</v>
      </c>
      <c r="Q48" s="89">
        <f t="shared" si="10"/>
        <v>0</v>
      </c>
    </row>
    <row r="49" spans="1:18" x14ac:dyDescent="0.25">
      <c r="B49" t="s">
        <v>84</v>
      </c>
      <c r="C49" s="5"/>
      <c r="D49" s="5"/>
      <c r="E49" s="5"/>
      <c r="F49" s="5"/>
      <c r="G49" s="44"/>
      <c r="H49" s="44"/>
      <c r="I49" s="5"/>
      <c r="J49" s="5">
        <f>('Gross tiller data EC'!J10+'Gross tiller data EC'!J25+'Gross tiller data EC'!J40)/3</f>
        <v>2.6666666666666665</v>
      </c>
      <c r="K49" s="5">
        <f>('Gross tiller data EC'!K10+'Gross tiller data EC'!K25+'Gross tiller data EC'!K40)/3</f>
        <v>2.3333333333333335</v>
      </c>
      <c r="L49" s="5">
        <f>('Gross tiller data EC'!L10+'Gross tiller data EC'!L25+'Gross tiller data EC'!L40)/3</f>
        <v>1.3333333333333333</v>
      </c>
      <c r="M49" s="86">
        <v>0</v>
      </c>
      <c r="N49" s="86">
        <v>0</v>
      </c>
      <c r="O49" s="86" t="s">
        <v>63</v>
      </c>
      <c r="P49" s="86">
        <f t="shared" si="9"/>
        <v>0</v>
      </c>
      <c r="Q49" s="89">
        <f t="shared" si="10"/>
        <v>0</v>
      </c>
    </row>
    <row r="50" spans="1:18" x14ac:dyDescent="0.25">
      <c r="B50" t="s">
        <v>56</v>
      </c>
      <c r="C50" s="5"/>
      <c r="D50" s="5"/>
      <c r="E50" s="5"/>
      <c r="F50" s="5"/>
      <c r="G50" s="44"/>
      <c r="H50" s="44"/>
      <c r="I50" s="5"/>
      <c r="J50" s="5"/>
      <c r="K50" s="5">
        <f>('Gross tiller data EC'!K11+'Gross tiller data EC'!K26+'Gross tiller data EC'!K41)/3</f>
        <v>2.3333333333333335</v>
      </c>
      <c r="L50" s="5">
        <f>('Gross tiller data EC'!L11+'Gross tiller data EC'!L26+'Gross tiller data EC'!L41)/3</f>
        <v>1</v>
      </c>
      <c r="M50" s="86">
        <v>0</v>
      </c>
      <c r="N50" s="86">
        <v>0</v>
      </c>
      <c r="O50" s="86" t="s">
        <v>63</v>
      </c>
      <c r="P50" s="86">
        <f t="shared" si="9"/>
        <v>0</v>
      </c>
      <c r="Q50" s="89">
        <f t="shared" si="10"/>
        <v>0</v>
      </c>
    </row>
    <row r="51" spans="1:18" x14ac:dyDescent="0.25">
      <c r="B51" t="s">
        <v>57</v>
      </c>
      <c r="C51" s="5"/>
      <c r="D51" s="5"/>
      <c r="E51" s="5"/>
      <c r="F51" s="5"/>
      <c r="G51" s="44"/>
      <c r="H51" s="44"/>
      <c r="I51" s="5"/>
      <c r="J51" s="5"/>
      <c r="K51" s="5"/>
      <c r="L51" s="5">
        <f>('Gross tiller data EC'!L12+'Gross tiller data EC'!L27+'Gross tiller data EC'!L42)/3</f>
        <v>4.333333333333333</v>
      </c>
      <c r="M51" s="86">
        <v>0</v>
      </c>
      <c r="N51" s="86">
        <v>0</v>
      </c>
      <c r="O51" s="86" t="s">
        <v>63</v>
      </c>
      <c r="P51" s="86">
        <f t="shared" si="9"/>
        <v>0</v>
      </c>
      <c r="Q51" s="89">
        <f t="shared" si="10"/>
        <v>0</v>
      </c>
    </row>
    <row r="52" spans="1:18" x14ac:dyDescent="0.25">
      <c r="C52" s="5">
        <f>SUM(C42:C51)</f>
        <v>4</v>
      </c>
      <c r="D52" s="5">
        <f t="shared" ref="D52:L52" si="11">SUM(D42:D51)</f>
        <v>10.666666666666668</v>
      </c>
      <c r="E52" s="5">
        <f t="shared" si="11"/>
        <v>52</v>
      </c>
      <c r="F52" s="5">
        <f t="shared" si="11"/>
        <v>61.333333333333336</v>
      </c>
      <c r="G52" s="5">
        <f t="shared" si="11"/>
        <v>56.666666666666664</v>
      </c>
      <c r="H52" s="5">
        <f t="shared" si="11"/>
        <v>67</v>
      </c>
      <c r="I52" s="5">
        <f t="shared" si="11"/>
        <v>61.333333333333329</v>
      </c>
      <c r="J52" s="5">
        <f t="shared" si="11"/>
        <v>54.999999999999993</v>
      </c>
      <c r="K52" s="5">
        <f t="shared" si="11"/>
        <v>54.666666666666671</v>
      </c>
      <c r="L52" s="5">
        <f t="shared" si="11"/>
        <v>36.333333333333329</v>
      </c>
    </row>
    <row r="53" spans="1:18" x14ac:dyDescent="0.25">
      <c r="G53" s="35"/>
      <c r="H53" s="35"/>
    </row>
    <row r="54" spans="1:18" x14ac:dyDescent="0.25">
      <c r="G54" s="35"/>
      <c r="H54" s="35"/>
    </row>
    <row r="55" spans="1:18" x14ac:dyDescent="0.25">
      <c r="G55" s="35"/>
      <c r="H55" s="35"/>
      <c r="M55" s="2"/>
      <c r="N55" s="110" t="s">
        <v>153</v>
      </c>
      <c r="O55" s="110"/>
      <c r="P55" s="110"/>
      <c r="Q55" s="110"/>
      <c r="R55" s="110"/>
    </row>
    <row r="56" spans="1:18" x14ac:dyDescent="0.25">
      <c r="C56" t="s">
        <v>0</v>
      </c>
      <c r="D56" t="s">
        <v>1</v>
      </c>
      <c r="E56" t="s">
        <v>2</v>
      </c>
      <c r="F56" t="s">
        <v>3</v>
      </c>
      <c r="G56" s="35" t="s">
        <v>5</v>
      </c>
      <c r="H56" s="35" t="s">
        <v>6</v>
      </c>
      <c r="I56" t="s">
        <v>7</v>
      </c>
      <c r="J56" t="s">
        <v>8</v>
      </c>
      <c r="K56" s="3">
        <v>42054</v>
      </c>
      <c r="L56" s="3">
        <v>42080</v>
      </c>
      <c r="M56" s="3">
        <v>42108</v>
      </c>
      <c r="N56" s="64">
        <v>17</v>
      </c>
      <c r="O56" s="64">
        <v>26</v>
      </c>
      <c r="P56" s="64">
        <v>29</v>
      </c>
      <c r="Q56" t="s">
        <v>51</v>
      </c>
      <c r="R56" s="4" t="s">
        <v>156</v>
      </c>
    </row>
    <row r="57" spans="1:18" x14ac:dyDescent="0.25">
      <c r="A57" t="s">
        <v>26</v>
      </c>
      <c r="B57" s="25" t="s">
        <v>101</v>
      </c>
      <c r="C57" s="5">
        <f>('Gross tiller data EC'!C48+'Gross tiller data EC'!C78+'Gross tiller data EC'!C63)/3</f>
        <v>3.6666666666666665</v>
      </c>
      <c r="D57" s="5">
        <f>('Gross tiller data EC'!D48+'Gross tiller data EC'!D78+'Gross tiller data EC'!D63)/3</f>
        <v>3.6666666666666665</v>
      </c>
      <c r="E57" s="5">
        <f>('Gross tiller data EC'!E48+'Gross tiller data EC'!E78+'Gross tiller data EC'!E63)/3</f>
        <v>3.6666666666666665</v>
      </c>
      <c r="F57" s="5">
        <f>('Gross tiller data EC'!F48+'Gross tiller data EC'!F78+'Gross tiller data EC'!F63)/3</f>
        <v>3.6666666666666665</v>
      </c>
      <c r="G57" s="44">
        <f>('Gross tiller data EC'!G48+'Gross tiller data EC'!G78+'Gross tiller data EC'!G63)/3</f>
        <v>3.6666666666666665</v>
      </c>
      <c r="H57" s="44">
        <f>('Gross tiller data EC'!H48+'Gross tiller data EC'!H78+'Gross tiller data EC'!H63)/3</f>
        <v>3.6666666666666665</v>
      </c>
      <c r="I57" s="5">
        <f>('Gross tiller data EC'!I48+'Gross tiller data EC'!I78+'Gross tiller data EC'!I63)/3</f>
        <v>3.6666666666666665</v>
      </c>
      <c r="J57" s="5">
        <f>('Gross tiller data EC'!J48+'Gross tiller data EC'!J78+'Gross tiller data EC'!J63)/3</f>
        <v>1.6666666666666667</v>
      </c>
      <c r="K57" s="5">
        <f>('Gross tiller data EC'!K48+'Gross tiller data EC'!K78+'Gross tiller data EC'!K63)/3</f>
        <v>0.66666666666666663</v>
      </c>
      <c r="L57" s="5">
        <f>('Gross tiller data EC'!L48+'Gross tiller data EC'!L78+'Gross tiller data EC'!L63)/3</f>
        <v>0.33333333333333331</v>
      </c>
      <c r="M57" s="5">
        <f>('Gross tiller data EC'!M48+'Gross tiller data EC'!M78+'Gross tiller data EC'!M63)/3</f>
        <v>0</v>
      </c>
      <c r="N57" s="86">
        <v>17</v>
      </c>
      <c r="O57" s="86">
        <v>8</v>
      </c>
      <c r="P57" s="86">
        <v>15</v>
      </c>
      <c r="Q57" s="86">
        <f>(N57+O57+P57)</f>
        <v>40</v>
      </c>
      <c r="R57" s="89">
        <f>(Q57/119)</f>
        <v>0.33613445378151263</v>
      </c>
    </row>
    <row r="58" spans="1:18" x14ac:dyDescent="0.25">
      <c r="B58" s="25" t="s">
        <v>102</v>
      </c>
      <c r="C58" s="5"/>
      <c r="D58" s="5">
        <f>('Gross tiller data EC'!D49+'Gross tiller data EC'!D79+'Gross tiller data EC'!D64)/3</f>
        <v>5</v>
      </c>
      <c r="E58" s="5">
        <f>('Gross tiller data EC'!E49+'Gross tiller data EC'!E79+'Gross tiller data EC'!E64)/3</f>
        <v>5</v>
      </c>
      <c r="F58" s="5">
        <f>('Gross tiller data EC'!F49+'Gross tiller data EC'!F79+'Gross tiller data EC'!F64)/3</f>
        <v>5</v>
      </c>
      <c r="G58" s="44">
        <f>('Gross tiller data EC'!G49+'Gross tiller data EC'!G79+'Gross tiller data EC'!G64)/3</f>
        <v>5</v>
      </c>
      <c r="H58" s="44">
        <f>('Gross tiller data EC'!H49+'Gross tiller data EC'!H79+'Gross tiller data EC'!H64)/3</f>
        <v>5</v>
      </c>
      <c r="I58" s="5">
        <f>('Gross tiller data EC'!I49+'Gross tiller data EC'!I79+'Gross tiller data EC'!I64)/3</f>
        <v>5</v>
      </c>
      <c r="J58" s="5">
        <f>('Gross tiller data EC'!J49+'Gross tiller data EC'!J79+'Gross tiller data EC'!J64)/3</f>
        <v>3.6666666666666665</v>
      </c>
      <c r="K58" s="5">
        <f>('Gross tiller data EC'!K49+'Gross tiller data EC'!K79+'Gross tiller data EC'!K64)/3</f>
        <v>2.3333333333333335</v>
      </c>
      <c r="L58" s="5">
        <f>('Gross tiller data EC'!L49+'Gross tiller data EC'!L79+'Gross tiller data EC'!L64)/3</f>
        <v>2.3333333333333335</v>
      </c>
      <c r="M58" s="5">
        <f>('Gross tiller data EC'!M49+'Gross tiller data EC'!M79+'Gross tiller data EC'!M64)/3</f>
        <v>1.6666666666666667</v>
      </c>
      <c r="N58" s="86">
        <v>6</v>
      </c>
      <c r="O58" s="86">
        <v>6</v>
      </c>
      <c r="P58" s="86">
        <v>3</v>
      </c>
      <c r="Q58" s="86">
        <f t="shared" ref="Q58:Q66" si="12">(N58+O58+P58)</f>
        <v>15</v>
      </c>
      <c r="R58" s="89">
        <f t="shared" ref="R58:R66" si="13">(Q58/119)</f>
        <v>0.12605042016806722</v>
      </c>
    </row>
    <row r="59" spans="1:18" x14ac:dyDescent="0.25">
      <c r="B59" s="25" t="s">
        <v>137</v>
      </c>
      <c r="C59" s="5"/>
      <c r="D59" s="5"/>
      <c r="E59" s="5">
        <f>('Gross tiller data EC'!E50+'Gross tiller data EC'!E80+'Gross tiller data EC'!E65)/3</f>
        <v>21.333333333333332</v>
      </c>
      <c r="F59" s="5">
        <f>('Gross tiller data EC'!F50+'Gross tiller data EC'!F80+'Gross tiller data EC'!F65)/3</f>
        <v>21.333333333333332</v>
      </c>
      <c r="G59" s="44">
        <f>('Gross tiller data EC'!G50+'Gross tiller data EC'!G80+'Gross tiller data EC'!G65)/3</f>
        <v>20</v>
      </c>
      <c r="H59" s="44">
        <f>('Gross tiller data EC'!H50+'Gross tiller data EC'!H80+'Gross tiller data EC'!H65)/3</f>
        <v>16.666666666666668</v>
      </c>
      <c r="I59" s="5">
        <f>('Gross tiller data EC'!I50+'Gross tiller data EC'!I80+'Gross tiller data EC'!I65)/3</f>
        <v>12.666666666666666</v>
      </c>
      <c r="J59" s="5">
        <f>('Gross tiller data EC'!J50+'Gross tiller data EC'!J80+'Gross tiller data EC'!J65)/3</f>
        <v>11.333333333333334</v>
      </c>
      <c r="K59" s="5">
        <f>('Gross tiller data EC'!K50+'Gross tiller data EC'!K80+'Gross tiller data EC'!K65)/3</f>
        <v>11.333333333333334</v>
      </c>
      <c r="L59" s="5">
        <f>('Gross tiller data EC'!L50+'Gross tiller data EC'!L80+'Gross tiller data EC'!L65)/3</f>
        <v>11.333333333333334</v>
      </c>
      <c r="M59" s="5">
        <f>('Gross tiller data EC'!M50+'Gross tiller data EC'!M80+'Gross tiller data EC'!M65)/3</f>
        <v>10.666666666666666</v>
      </c>
      <c r="N59" s="86">
        <v>17</v>
      </c>
      <c r="O59" s="86">
        <v>10</v>
      </c>
      <c r="P59" s="86">
        <v>12</v>
      </c>
      <c r="Q59" s="86">
        <f t="shared" si="12"/>
        <v>39</v>
      </c>
      <c r="R59" s="89">
        <f t="shared" si="13"/>
        <v>0.32773109243697479</v>
      </c>
    </row>
    <row r="60" spans="1:18" x14ac:dyDescent="0.25">
      <c r="B60" s="25" t="s">
        <v>98</v>
      </c>
      <c r="C60" s="5"/>
      <c r="D60" s="5"/>
      <c r="E60" s="5"/>
      <c r="F60" s="5">
        <f>('Gross tiller data EC'!F51+'Gross tiller data EC'!F81+'Gross tiller data EC'!F66)/3</f>
        <v>8.6666666666666661</v>
      </c>
      <c r="G60" s="44">
        <f>('Gross tiller data EC'!G51+'Gross tiller data EC'!G81+'Gross tiller data EC'!G66)/3</f>
        <v>8.6666666666666661</v>
      </c>
      <c r="H60" s="44">
        <f>('Gross tiller data EC'!H51+'Gross tiller data EC'!H81+'Gross tiller data EC'!H66)/3</f>
        <v>8.6666666666666661</v>
      </c>
      <c r="I60" s="5">
        <f>('Gross tiller data EC'!I51+'Gross tiller data EC'!I81+'Gross tiller data EC'!I66)/3</f>
        <v>7.333333333333333</v>
      </c>
      <c r="J60" s="5">
        <f>('Gross tiller data EC'!J51+'Gross tiller data EC'!J81+'Gross tiller data EC'!J66)/3</f>
        <v>6.666666666666667</v>
      </c>
      <c r="K60" s="5">
        <f>('Gross tiller data EC'!K51+'Gross tiller data EC'!K81+'Gross tiller data EC'!K66)/3</f>
        <v>4.333333333333333</v>
      </c>
      <c r="L60" s="5">
        <f>('Gross tiller data EC'!L51+'Gross tiller data EC'!L81+'Gross tiller data EC'!L66)/3</f>
        <v>3.3333333333333335</v>
      </c>
      <c r="M60" s="5">
        <f>('Gross tiller data EC'!M51+'Gross tiller data EC'!M81+'Gross tiller data EC'!M66)/3</f>
        <v>3.3333333333333335</v>
      </c>
      <c r="N60" s="86">
        <v>1</v>
      </c>
      <c r="O60" s="86">
        <v>4</v>
      </c>
      <c r="P60" s="86">
        <v>2</v>
      </c>
      <c r="Q60" s="86">
        <f t="shared" si="12"/>
        <v>7</v>
      </c>
      <c r="R60" s="89">
        <f t="shared" si="13"/>
        <v>5.8823529411764705E-2</v>
      </c>
    </row>
    <row r="61" spans="1:18" x14ac:dyDescent="0.25">
      <c r="B61" s="25" t="s">
        <v>99</v>
      </c>
      <c r="C61" s="5"/>
      <c r="D61" s="5"/>
      <c r="E61" s="5"/>
      <c r="F61" s="5"/>
      <c r="G61" s="44">
        <f>('Gross tiller data EC'!G52+'Gross tiller data EC'!G82+'Gross tiller data EC'!G67)/3</f>
        <v>5.333333333333333</v>
      </c>
      <c r="H61" s="44">
        <f>('Gross tiller data EC'!H52+'Gross tiller data EC'!H82+'Gross tiller data EC'!H67)/3</f>
        <v>5</v>
      </c>
      <c r="I61" s="5">
        <f>('Gross tiller data EC'!I52+'Gross tiller data EC'!I82+'Gross tiller data EC'!I67)/3</f>
        <v>4.666666666666667</v>
      </c>
      <c r="J61" s="5">
        <f>('Gross tiller data EC'!J52+'Gross tiller data EC'!J82+'Gross tiller data EC'!J67)/3</f>
        <v>3.6666666666666665</v>
      </c>
      <c r="K61" s="5">
        <f>('Gross tiller data EC'!K52+'Gross tiller data EC'!K82+'Gross tiller data EC'!K67)/3</f>
        <v>3.3333333333333335</v>
      </c>
      <c r="L61" s="5">
        <f>('Gross tiller data EC'!L52+'Gross tiller data EC'!L82+'Gross tiller data EC'!L67)/3</f>
        <v>3.3333333333333335</v>
      </c>
      <c r="M61" s="5">
        <f>('Gross tiller data EC'!M52+'Gross tiller data EC'!M82+'Gross tiller data EC'!M67)/3</f>
        <v>3</v>
      </c>
      <c r="N61" s="86">
        <v>0</v>
      </c>
      <c r="O61" s="86">
        <v>5</v>
      </c>
      <c r="P61" s="86">
        <v>2</v>
      </c>
      <c r="Q61" s="86">
        <f t="shared" si="12"/>
        <v>7</v>
      </c>
      <c r="R61" s="89">
        <f t="shared" si="13"/>
        <v>5.8823529411764705E-2</v>
      </c>
    </row>
    <row r="62" spans="1:18" x14ac:dyDescent="0.25">
      <c r="B62" s="25" t="s">
        <v>138</v>
      </c>
      <c r="C62" s="5"/>
      <c r="D62" s="5"/>
      <c r="E62" s="5"/>
      <c r="F62" s="5"/>
      <c r="G62" s="44"/>
      <c r="H62" s="44">
        <f>('Gross tiller data EC'!H53+'Gross tiller data EC'!H83+'Gross tiller data EC'!H68)/3</f>
        <v>10.333333333333334</v>
      </c>
      <c r="I62" s="5">
        <f>('Gross tiller data EC'!I52+'Gross tiller data EC'!I82+'Gross tiller data EC'!I68)/3</f>
        <v>3.3333333333333335</v>
      </c>
      <c r="J62" s="5">
        <f>('Gross tiller data EC'!J53+'Gross tiller data EC'!J83+'Gross tiller data EC'!J68)/3</f>
        <v>6.333333333333333</v>
      </c>
      <c r="K62" s="5">
        <f>('Gross tiller data EC'!K53+'Gross tiller data EC'!K83)/3</f>
        <v>5</v>
      </c>
      <c r="L62" s="5">
        <f>('Gross tiller data EC'!L53+'Gross tiller data EC'!L83+'Gross tiller data EC'!L68)/3</f>
        <v>4.333333333333333</v>
      </c>
      <c r="M62" s="5">
        <f>('Gross tiller data EC'!M53+'Gross tiller data EC'!M83+'Gross tiller data EC'!M68)/3</f>
        <v>3.6666666666666665</v>
      </c>
      <c r="N62" s="86">
        <v>1</v>
      </c>
      <c r="O62" s="86">
        <v>1</v>
      </c>
      <c r="P62" s="86">
        <v>1</v>
      </c>
      <c r="Q62" s="86">
        <f t="shared" si="12"/>
        <v>3</v>
      </c>
      <c r="R62" s="89">
        <f t="shared" si="13"/>
        <v>2.5210084033613446E-2</v>
      </c>
    </row>
    <row r="63" spans="1:18" x14ac:dyDescent="0.25">
      <c r="B63" s="25" t="s">
        <v>100</v>
      </c>
      <c r="C63" s="5"/>
      <c r="D63" s="5"/>
      <c r="E63" s="5"/>
      <c r="F63" s="5"/>
      <c r="G63" s="44"/>
      <c r="H63" s="44"/>
      <c r="I63" s="5">
        <f>('Gross tiller data EC'!I54+'Gross tiller data EC'!I84+'Gross tiller data EC'!I69)/3</f>
        <v>2.6666666666666665</v>
      </c>
      <c r="J63" s="5">
        <f>('Gross tiller data EC'!J54+'Gross tiller data EC'!J84+'Gross tiller data EC'!J69)/3</f>
        <v>2.3333333333333335</v>
      </c>
      <c r="K63" s="5">
        <f>('Gross tiller data EC'!K54+'Gross tiller data EC'!K84+'Gross tiller data EC'!K69)/3</f>
        <v>2.3333333333333335</v>
      </c>
      <c r="L63" s="5">
        <f>('Gross tiller data EC'!L54+'Gross tiller data EC'!L84+'Gross tiller data EC'!L69)/3</f>
        <v>2</v>
      </c>
      <c r="M63" s="5">
        <f>('Gross tiller data EC'!M54+'Gross tiller data EC'!M84+'Gross tiller data EC'!M69)/3</f>
        <v>0</v>
      </c>
      <c r="N63" s="86">
        <v>0</v>
      </c>
      <c r="O63" s="86">
        <v>0</v>
      </c>
      <c r="P63" s="86">
        <v>0</v>
      </c>
      <c r="Q63" s="86">
        <f t="shared" si="12"/>
        <v>0</v>
      </c>
      <c r="R63" s="89">
        <f t="shared" si="13"/>
        <v>0</v>
      </c>
    </row>
    <row r="64" spans="1:18" x14ac:dyDescent="0.25">
      <c r="B64" t="s">
        <v>84</v>
      </c>
      <c r="C64" s="5"/>
      <c r="D64" s="5"/>
      <c r="E64" s="5"/>
      <c r="F64" s="5"/>
      <c r="G64" s="44"/>
      <c r="H64" s="44"/>
      <c r="I64" s="5"/>
      <c r="J64" s="5">
        <f>('Gross tiller data EC'!J55+'Gross tiller data EC'!J85+'Gross tiller data EC'!J70)/3</f>
        <v>1.3333333333333333</v>
      </c>
      <c r="K64" s="5">
        <f>('Gross tiller data EC'!K55+'Gross tiller data EC'!K85+'Gross tiller data EC'!K70)/3</f>
        <v>1.3333333333333333</v>
      </c>
      <c r="L64" s="5">
        <f>('Gross tiller data EC'!L55+'Gross tiller data EC'!L85+'Gross tiller data EC'!L70)/3</f>
        <v>1.3333333333333333</v>
      </c>
      <c r="M64" s="5">
        <f>('Gross tiller data EC'!M55+'Gross tiller data EC'!M85+'Gross tiller data EC'!M70)/3</f>
        <v>0.66666666666666663</v>
      </c>
      <c r="N64" s="86">
        <v>0</v>
      </c>
      <c r="O64" s="86">
        <v>2</v>
      </c>
      <c r="P64" s="86">
        <v>0</v>
      </c>
      <c r="Q64" s="86">
        <f t="shared" si="12"/>
        <v>2</v>
      </c>
      <c r="R64" s="89">
        <f t="shared" si="13"/>
        <v>1.680672268907563E-2</v>
      </c>
    </row>
    <row r="65" spans="1:25" x14ac:dyDescent="0.25">
      <c r="B65" t="s">
        <v>56</v>
      </c>
      <c r="C65" s="5"/>
      <c r="D65" s="5"/>
      <c r="E65" s="5"/>
      <c r="F65" s="5"/>
      <c r="G65" s="44"/>
      <c r="H65" s="44"/>
      <c r="I65" s="5"/>
      <c r="J65" s="5"/>
      <c r="K65" s="5">
        <f>('Gross tiller data EC'!K56+'Gross tiller data EC'!K86+'Gross tiller data EC'!K71)/3</f>
        <v>5.333333333333333</v>
      </c>
      <c r="L65" s="5">
        <f>('Gross tiller data EC'!L56+'Gross tiller data EC'!L86+'Gross tiller data EC'!L71)/3</f>
        <v>5.333333333333333</v>
      </c>
      <c r="M65" s="5">
        <f>('Gross tiller data EC'!M56+'Gross tiller data EC'!M86+'Gross tiller data EC'!M71)/3</f>
        <v>4</v>
      </c>
      <c r="N65" s="86">
        <v>0</v>
      </c>
      <c r="O65" s="86">
        <v>6</v>
      </c>
      <c r="P65" s="86">
        <v>0</v>
      </c>
      <c r="Q65" s="86">
        <f t="shared" si="12"/>
        <v>6</v>
      </c>
      <c r="R65" s="89">
        <f t="shared" si="13"/>
        <v>5.0420168067226892E-2</v>
      </c>
    </row>
    <row r="66" spans="1:25" x14ac:dyDescent="0.25">
      <c r="B66" t="s">
        <v>157</v>
      </c>
      <c r="C66" s="5"/>
      <c r="D66" s="5"/>
      <c r="E66" s="5"/>
      <c r="F66" s="5"/>
      <c r="G66" s="44"/>
      <c r="H66" s="44"/>
      <c r="I66" s="5"/>
      <c r="J66" s="5"/>
      <c r="K66" s="5"/>
      <c r="L66" s="5">
        <f>('Gross tiller data EC'!L57+'Gross tiller data EC'!L87+'Gross tiller data EC'!L72)/3</f>
        <v>3.6666666666666665</v>
      </c>
      <c r="M66" s="5">
        <f>('Gross tiller data EC'!M57+'Gross tiller data EC'!M87+'Gross tiller data EC'!M72)/3</f>
        <v>3</v>
      </c>
      <c r="N66" s="86">
        <v>0</v>
      </c>
      <c r="O66" s="86">
        <v>0</v>
      </c>
      <c r="P66" s="86">
        <v>0</v>
      </c>
      <c r="Q66" s="86">
        <f t="shared" si="12"/>
        <v>0</v>
      </c>
      <c r="R66" s="89">
        <f t="shared" si="13"/>
        <v>0</v>
      </c>
      <c r="U66" s="92"/>
      <c r="V66" s="92"/>
      <c r="W66" s="92"/>
      <c r="X66" s="92"/>
      <c r="Y66" s="92"/>
    </row>
    <row r="67" spans="1:25" x14ac:dyDescent="0.25">
      <c r="B67" t="s">
        <v>82</v>
      </c>
      <c r="C67" s="5"/>
      <c r="D67" s="5"/>
      <c r="E67" s="5"/>
      <c r="F67" s="5"/>
      <c r="G67" s="44"/>
      <c r="H67" s="44"/>
      <c r="I67" s="5"/>
      <c r="J67" s="5"/>
      <c r="K67" s="5"/>
      <c r="L67" s="5"/>
      <c r="M67" s="5">
        <f>('Gross tiller data EC'!M58+'Gross tiller data EC'!M88+'Gross tiller data EC'!M73)/3</f>
        <v>10</v>
      </c>
    </row>
    <row r="68" spans="1:25" x14ac:dyDescent="0.25">
      <c r="C68" s="5">
        <f>SUM(C57:C67)</f>
        <v>3.6666666666666665</v>
      </c>
      <c r="D68" s="5">
        <f t="shared" ref="D68:M68" si="14">SUM(D57:D67)</f>
        <v>8.6666666666666661</v>
      </c>
      <c r="E68" s="5">
        <f t="shared" si="14"/>
        <v>30</v>
      </c>
      <c r="F68" s="5">
        <f t="shared" si="14"/>
        <v>38.666666666666664</v>
      </c>
      <c r="G68" s="5">
        <f t="shared" si="14"/>
        <v>42.666666666666664</v>
      </c>
      <c r="H68" s="5">
        <f t="shared" si="14"/>
        <v>49.333333333333336</v>
      </c>
      <c r="I68" s="5">
        <f t="shared" si="14"/>
        <v>39.333333333333329</v>
      </c>
      <c r="J68" s="5">
        <f t="shared" si="14"/>
        <v>37.000000000000007</v>
      </c>
      <c r="K68" s="5">
        <f t="shared" si="14"/>
        <v>36</v>
      </c>
      <c r="L68" s="5">
        <f t="shared" si="14"/>
        <v>37.333333333333329</v>
      </c>
      <c r="M68" s="5">
        <f t="shared" si="14"/>
        <v>40</v>
      </c>
    </row>
    <row r="69" spans="1:25" x14ac:dyDescent="0.25">
      <c r="G69" s="35"/>
      <c r="H69" s="35"/>
    </row>
    <row r="70" spans="1:25" x14ac:dyDescent="0.25">
      <c r="A70" t="s">
        <v>154</v>
      </c>
      <c r="C70" s="29">
        <v>41806</v>
      </c>
      <c r="D70" s="29">
        <v>41836</v>
      </c>
      <c r="E70" s="29">
        <v>41876</v>
      </c>
      <c r="F70" s="29">
        <v>41897</v>
      </c>
      <c r="G70" s="68">
        <v>41927</v>
      </c>
      <c r="H70" s="68">
        <v>41956</v>
      </c>
      <c r="I70" s="29">
        <v>41990</v>
      </c>
      <c r="J70" s="29">
        <v>42023</v>
      </c>
      <c r="K70" s="29">
        <v>42054</v>
      </c>
      <c r="L70" s="29">
        <v>42080</v>
      </c>
      <c r="M70" s="29">
        <v>42108</v>
      </c>
    </row>
    <row r="71" spans="1:25" x14ac:dyDescent="0.25">
      <c r="B71" s="25" t="s">
        <v>101</v>
      </c>
      <c r="C71" s="5">
        <f>((C3+C15+C28+C42+C57)/5)</f>
        <v>3.4666666666666672</v>
      </c>
      <c r="D71" s="5">
        <f t="shared" ref="D71:I72" si="15">((D3+D15+D28+D42+D57)/5)</f>
        <v>3.4666666666666672</v>
      </c>
      <c r="E71" s="5">
        <f t="shared" si="15"/>
        <v>3.4666666666666672</v>
      </c>
      <c r="F71" s="5">
        <f t="shared" si="15"/>
        <v>3.3333333333333335</v>
      </c>
      <c r="G71" s="44">
        <f t="shared" si="15"/>
        <v>3.3333333333333335</v>
      </c>
      <c r="H71" s="44">
        <f t="shared" si="15"/>
        <v>3.1333333333333333</v>
      </c>
      <c r="I71" s="5">
        <f t="shared" si="15"/>
        <v>2.333333333333333</v>
      </c>
      <c r="J71" s="5">
        <f>((J15+J28+J42+J57)/4)</f>
        <v>1</v>
      </c>
      <c r="K71" s="5">
        <f>((K28+K42+K57)/3)</f>
        <v>0.33333333333333331</v>
      </c>
      <c r="L71" s="5">
        <f>((L42+L57)/2)</f>
        <v>0.33333333333333331</v>
      </c>
      <c r="M71" s="5">
        <v>0</v>
      </c>
    </row>
    <row r="72" spans="1:25" x14ac:dyDescent="0.25">
      <c r="B72" s="25" t="s">
        <v>102</v>
      </c>
      <c r="D72" s="5">
        <f t="shared" si="15"/>
        <v>5.1333333333333337</v>
      </c>
      <c r="E72" s="5">
        <f t="shared" ref="E72:I72" si="16">((E4+E16+E29+E43+E58)/5)</f>
        <v>6.333333333333333</v>
      </c>
      <c r="F72" s="5">
        <f t="shared" si="16"/>
        <v>6.2666666666666675</v>
      </c>
      <c r="G72" s="44">
        <f t="shared" si="16"/>
        <v>5.8666666666666671</v>
      </c>
      <c r="H72" s="44">
        <f t="shared" si="16"/>
        <v>5.5333333333333332</v>
      </c>
      <c r="I72" s="5">
        <f t="shared" si="16"/>
        <v>5.0666666666666673</v>
      </c>
      <c r="J72" s="5">
        <f t="shared" ref="J72:J78" si="17">((J16+J29+J43+J58)/4)</f>
        <v>4.916666666666667</v>
      </c>
      <c r="K72" s="5">
        <f t="shared" ref="K72:K79" si="18">((K29+K43+K58)/3)</f>
        <v>4.8888888888888884</v>
      </c>
      <c r="L72" s="5">
        <f t="shared" ref="L72:L80" si="19">((L43+L58)/2)</f>
        <v>4.166666666666667</v>
      </c>
      <c r="M72" s="5">
        <v>1</v>
      </c>
    </row>
    <row r="73" spans="1:25" x14ac:dyDescent="0.25">
      <c r="B73" s="25" t="s">
        <v>137</v>
      </c>
      <c r="E73" s="5">
        <f t="shared" ref="E73:I73" si="20">((E5+E17+E30+E44+E59)/5)</f>
        <v>24.599999999999998</v>
      </c>
      <c r="F73" s="5">
        <f t="shared" si="20"/>
        <v>24.599999999999998</v>
      </c>
      <c r="G73" s="44">
        <f t="shared" si="20"/>
        <v>19.8</v>
      </c>
      <c r="H73" s="44">
        <f t="shared" si="20"/>
        <v>17.000000000000004</v>
      </c>
      <c r="I73" s="5">
        <f t="shared" si="20"/>
        <v>14.133333333333335</v>
      </c>
      <c r="J73" s="5">
        <f t="shared" si="17"/>
        <v>13.583333333333334</v>
      </c>
      <c r="K73" s="5">
        <f t="shared" si="18"/>
        <v>14.777777777777779</v>
      </c>
      <c r="L73" s="5">
        <f t="shared" si="19"/>
        <v>11</v>
      </c>
      <c r="M73" s="5">
        <v>4.666666666666667</v>
      </c>
    </row>
    <row r="74" spans="1:25" x14ac:dyDescent="0.25">
      <c r="B74" s="25" t="s">
        <v>98</v>
      </c>
      <c r="F74" s="5">
        <f t="shared" ref="F74:I74" si="21">((F6+F18+F31+F45+F60)/5)</f>
        <v>8.4</v>
      </c>
      <c r="G74" s="44">
        <f t="shared" si="21"/>
        <v>7.8666666666666671</v>
      </c>
      <c r="H74" s="44">
        <f t="shared" si="21"/>
        <v>7.0666666666666655</v>
      </c>
      <c r="I74" s="5">
        <f t="shared" si="21"/>
        <v>5.6666666666666661</v>
      </c>
      <c r="J74" s="5">
        <f t="shared" si="17"/>
        <v>5.25</v>
      </c>
      <c r="K74" s="5">
        <f t="shared" si="18"/>
        <v>5.1111111111111107</v>
      </c>
      <c r="L74" s="5">
        <f t="shared" si="19"/>
        <v>3.166666666666667</v>
      </c>
      <c r="M74" s="5">
        <v>0.33333333333333331</v>
      </c>
    </row>
    <row r="75" spans="1:25" x14ac:dyDescent="0.25">
      <c r="B75" s="25" t="s">
        <v>99</v>
      </c>
      <c r="G75" s="44">
        <f t="shared" ref="G75:I75" si="22">((G7+G19+G32+G46+G61)/5)</f>
        <v>7.666666666666667</v>
      </c>
      <c r="H75" s="44">
        <f t="shared" si="22"/>
        <v>6.8</v>
      </c>
      <c r="I75" s="5">
        <f t="shared" si="22"/>
        <v>4.7333333333333334</v>
      </c>
      <c r="J75" s="5">
        <f t="shared" si="17"/>
        <v>3.6666666666666665</v>
      </c>
      <c r="K75" s="5">
        <f t="shared" si="18"/>
        <v>3.5555555555555558</v>
      </c>
      <c r="L75" s="5">
        <f t="shared" si="19"/>
        <v>3.3333333333333335</v>
      </c>
      <c r="M75" s="5">
        <v>3.3333333333333335</v>
      </c>
    </row>
    <row r="76" spans="1:25" x14ac:dyDescent="0.25">
      <c r="B76" s="25" t="s">
        <v>138</v>
      </c>
      <c r="G76" s="35"/>
      <c r="H76" s="44">
        <f t="shared" ref="H76:I76" si="23">((H8+H20+H33+H47+H62)/5)</f>
        <v>10.4</v>
      </c>
      <c r="I76" s="5">
        <f t="shared" si="23"/>
        <v>6.4</v>
      </c>
      <c r="J76" s="5">
        <f t="shared" si="17"/>
        <v>6.583333333333333</v>
      </c>
      <c r="K76" s="5">
        <f t="shared" si="18"/>
        <v>6.1111111111111107</v>
      </c>
      <c r="L76" s="5">
        <f t="shared" si="19"/>
        <v>4.333333333333333</v>
      </c>
      <c r="M76" s="5">
        <v>3.3333333333333335</v>
      </c>
    </row>
    <row r="77" spans="1:25" x14ac:dyDescent="0.25">
      <c r="B77" s="25" t="s">
        <v>100</v>
      </c>
      <c r="G77" s="35"/>
      <c r="H77" s="35"/>
      <c r="I77" s="5">
        <f t="shared" ref="I77" si="24">((I9+I21+I34+I48+I63)/5)</f>
        <v>3.6</v>
      </c>
      <c r="J77" s="5">
        <f t="shared" si="17"/>
        <v>3.166666666666667</v>
      </c>
      <c r="K77" s="5">
        <f t="shared" si="18"/>
        <v>2.6666666666666665</v>
      </c>
      <c r="L77" s="5">
        <f t="shared" si="19"/>
        <v>2</v>
      </c>
      <c r="M77" s="5">
        <v>2</v>
      </c>
    </row>
    <row r="78" spans="1:25" x14ac:dyDescent="0.25">
      <c r="B78" t="s">
        <v>84</v>
      </c>
      <c r="G78" s="35"/>
      <c r="H78" s="35"/>
      <c r="J78" s="5">
        <f t="shared" si="17"/>
        <v>2.9166666666666665</v>
      </c>
      <c r="K78" s="5">
        <f t="shared" si="18"/>
        <v>1.6666666666666667</v>
      </c>
      <c r="L78" s="5">
        <f t="shared" si="19"/>
        <v>1.3333333333333333</v>
      </c>
      <c r="M78" s="5">
        <v>1.3333333333333333</v>
      </c>
    </row>
    <row r="79" spans="1:25" x14ac:dyDescent="0.25">
      <c r="B79" t="s">
        <v>56</v>
      </c>
      <c r="G79" s="33"/>
      <c r="H79" s="33"/>
      <c r="K79" s="5">
        <f t="shared" si="18"/>
        <v>3.1111111111111107</v>
      </c>
      <c r="L79" s="5">
        <f t="shared" si="19"/>
        <v>3.1666666666666665</v>
      </c>
      <c r="M79" s="5">
        <v>3</v>
      </c>
    </row>
    <row r="80" spans="1:25" x14ac:dyDescent="0.25">
      <c r="B80" t="s">
        <v>157</v>
      </c>
      <c r="G80" s="33"/>
      <c r="H80" s="33"/>
      <c r="L80" s="5">
        <f t="shared" si="19"/>
        <v>4</v>
      </c>
      <c r="M80" s="5">
        <v>4.333333333333333</v>
      </c>
    </row>
    <row r="81" spans="2:13" x14ac:dyDescent="0.25">
      <c r="G81" s="33"/>
      <c r="H81" s="33"/>
      <c r="M81" s="5">
        <v>10.666666666666666</v>
      </c>
    </row>
    <row r="85" spans="2:13" x14ac:dyDescent="0.25">
      <c r="C85" s="3">
        <v>41990</v>
      </c>
      <c r="D85" s="3">
        <v>42023</v>
      </c>
      <c r="E85" s="3">
        <v>42054</v>
      </c>
      <c r="F85" s="3">
        <v>42080</v>
      </c>
      <c r="G85" s="3">
        <v>42108</v>
      </c>
    </row>
    <row r="86" spans="2:13" x14ac:dyDescent="0.25">
      <c r="B86" s="25" t="s">
        <v>102</v>
      </c>
      <c r="C86" s="85">
        <v>0.68852459016393441</v>
      </c>
      <c r="D86" s="85">
        <v>0.69230769230769229</v>
      </c>
      <c r="E86" s="85">
        <v>0.3669724770642202</v>
      </c>
      <c r="F86" s="90">
        <v>0.2967032967032967</v>
      </c>
      <c r="G86" s="85">
        <v>0.33613445378151263</v>
      </c>
    </row>
    <row r="87" spans="2:13" x14ac:dyDescent="0.25">
      <c r="B87" s="25" t="s">
        <v>137</v>
      </c>
      <c r="C87" s="85">
        <v>0.11475409836065574</v>
      </c>
      <c r="D87" s="85">
        <v>7.6923076923076927E-2</v>
      </c>
      <c r="E87" s="85">
        <v>0.14678899082568808</v>
      </c>
      <c r="F87" s="90">
        <v>0.23076923076923078</v>
      </c>
      <c r="G87" s="85">
        <v>0.12605042016806722</v>
      </c>
    </row>
    <row r="88" spans="2:13" x14ac:dyDescent="0.25">
      <c r="B88" s="25" t="s">
        <v>98</v>
      </c>
      <c r="C88" s="85">
        <v>3.2786885245901641E-2</v>
      </c>
      <c r="D88" s="85">
        <v>0.15384615384615385</v>
      </c>
      <c r="E88" s="85">
        <v>0.16513761467889909</v>
      </c>
      <c r="F88" s="90">
        <v>0.24175824175824176</v>
      </c>
      <c r="G88" s="85">
        <v>0.32773109243697479</v>
      </c>
    </row>
    <row r="89" spans="2:13" x14ac:dyDescent="0.25">
      <c r="B89" s="25" t="s">
        <v>99</v>
      </c>
      <c r="C89" s="85">
        <v>9.8360655737704916E-2</v>
      </c>
      <c r="D89" s="85">
        <v>6.4102564102564097E-2</v>
      </c>
      <c r="E89" s="85">
        <v>0.19266055045871561</v>
      </c>
      <c r="F89" s="90">
        <v>0.17582417582417584</v>
      </c>
      <c r="G89" s="85">
        <v>5.8823529411764705E-2</v>
      </c>
    </row>
    <row r="90" spans="2:13" x14ac:dyDescent="0.25">
      <c r="B90" s="25" t="s">
        <v>138</v>
      </c>
      <c r="C90" s="85">
        <v>6.5573770491803282E-2</v>
      </c>
      <c r="D90" s="85">
        <v>1.282051282051282E-2</v>
      </c>
      <c r="E90" s="85">
        <v>0.10091743119266056</v>
      </c>
      <c r="F90" s="90">
        <v>2.197802197802198E-2</v>
      </c>
      <c r="G90" s="85">
        <v>5.8823529411764705E-2</v>
      </c>
    </row>
    <row r="91" spans="2:13" x14ac:dyDescent="0.25">
      <c r="B91" s="25" t="s">
        <v>100</v>
      </c>
      <c r="C91" s="85">
        <v>0</v>
      </c>
      <c r="D91" s="85">
        <v>0</v>
      </c>
      <c r="E91" s="85">
        <v>2.7522935779816515E-2</v>
      </c>
      <c r="F91" s="90">
        <v>3.2967032967032968E-2</v>
      </c>
      <c r="G91" s="85">
        <v>2.5210084033613446E-2</v>
      </c>
    </row>
    <row r="92" spans="2:13" x14ac:dyDescent="0.25">
      <c r="B92" t="s">
        <v>84</v>
      </c>
      <c r="C92" s="85">
        <v>0</v>
      </c>
      <c r="D92" s="85">
        <v>0</v>
      </c>
      <c r="E92" s="85">
        <v>0</v>
      </c>
      <c r="F92" s="90">
        <v>0</v>
      </c>
      <c r="G92" s="85">
        <v>0</v>
      </c>
    </row>
    <row r="93" spans="2:13" x14ac:dyDescent="0.25">
      <c r="B93" t="s">
        <v>56</v>
      </c>
      <c r="C93" s="85">
        <v>0</v>
      </c>
      <c r="D93" s="85">
        <v>0</v>
      </c>
      <c r="E93" s="85">
        <v>0</v>
      </c>
      <c r="F93" s="90">
        <v>0</v>
      </c>
      <c r="G93" s="85">
        <v>1.680672268907563E-2</v>
      </c>
    </row>
    <row r="94" spans="2:13" x14ac:dyDescent="0.25">
      <c r="B94" t="s">
        <v>157</v>
      </c>
      <c r="C94" s="85">
        <v>0</v>
      </c>
      <c r="D94" s="85">
        <v>0</v>
      </c>
      <c r="E94" s="85">
        <v>0</v>
      </c>
      <c r="F94" s="90">
        <v>0</v>
      </c>
      <c r="G94" s="85">
        <v>5.0420168067226892E-2</v>
      </c>
    </row>
    <row r="95" spans="2:13" x14ac:dyDescent="0.25">
      <c r="C95" s="85"/>
      <c r="D95" s="85"/>
      <c r="E95" s="85"/>
      <c r="F95" s="85"/>
      <c r="G95" s="85"/>
    </row>
  </sheetData>
  <mergeCells count="5">
    <mergeCell ref="J1:N1"/>
    <mergeCell ref="K13:N13"/>
    <mergeCell ref="L26:P26"/>
    <mergeCell ref="M40:Q40"/>
    <mergeCell ref="N55:R5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Gross tiller data FC</vt:lpstr>
      <vt:lpstr>Tiller half-life FC</vt:lpstr>
      <vt:lpstr>Gross tiller data EC</vt:lpstr>
      <vt:lpstr>tiller half-life EC</vt:lpstr>
      <vt:lpstr>Gross tiller data LC</vt:lpstr>
      <vt:lpstr>tiller half-life LC</vt:lpstr>
      <vt:lpstr>TAR, TDR, Survival</vt:lpstr>
      <vt:lpstr>Survival FC</vt:lpstr>
      <vt:lpstr>Survival EC</vt:lpstr>
      <vt:lpstr>Survival LC</vt:lpstr>
      <vt:lpstr>age cohorts origin</vt:lpstr>
      <vt:lpstr>total tiller density</vt:lpstr>
      <vt:lpstr>Survival 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Omar Scheneiter</dc:creator>
  <cp:lastModifiedBy>Usuario</cp:lastModifiedBy>
  <dcterms:created xsi:type="dcterms:W3CDTF">2014-06-18T15:01:29Z</dcterms:created>
  <dcterms:modified xsi:type="dcterms:W3CDTF">2023-05-17T14:29:12Z</dcterms:modified>
</cp:coreProperties>
</file>