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NTA\Documentos\Trabajos\Festuca alta\Proyecto dinámica del macollaje\"/>
    </mc:Choice>
  </mc:AlternateContent>
  <bookViews>
    <workbookView xWindow="240" yWindow="120" windowWidth="20730" windowHeight="9975" firstSheet="9" activeTab="13"/>
  </bookViews>
  <sheets>
    <sheet name="Gross tiller data FC" sheetId="1" r:id="rId1"/>
    <sheet name="Tiller half-life FC" sheetId="17" r:id="rId2"/>
    <sheet name="Gross tiller data EC" sheetId="2" r:id="rId3"/>
    <sheet name="Tiller half-life EC" sheetId="18" r:id="rId4"/>
    <sheet name="Gross tiller data LC" sheetId="3" r:id="rId5"/>
    <sheet name="Tiller half-life LC" sheetId="19" r:id="rId6"/>
    <sheet name="rTAR, rTDR, Survival" sheetId="11" r:id="rId7"/>
    <sheet name="Figures rTAR and rTDR" sheetId="14" r:id="rId8"/>
    <sheet name="Figure TPD" sheetId="12" r:id="rId9"/>
    <sheet name="cohort origin (clustered)" sheetId="16" r:id="rId10"/>
    <sheet name="Survival diagrams" sheetId="10" r:id="rId11"/>
    <sheet name="Origin FC" sheetId="7" r:id="rId12"/>
    <sheet name="Origin EC" sheetId="8" r:id="rId13"/>
    <sheet name="Origin LC" sheetId="9" r:id="rId14"/>
  </sheets>
  <calcPr calcId="162913"/>
</workbook>
</file>

<file path=xl/calcChain.xml><?xml version="1.0" encoding="utf-8"?>
<calcChain xmlns="http://schemas.openxmlformats.org/spreadsheetml/2006/main">
  <c r="Z4" i="3" l="1"/>
  <c r="Z5" i="3"/>
  <c r="Z6" i="3"/>
  <c r="Z7" i="3"/>
  <c r="Z8" i="3"/>
  <c r="Z11" i="3"/>
  <c r="Z12" i="3"/>
  <c r="Z13" i="3"/>
  <c r="Z3" i="3"/>
  <c r="Y5" i="3"/>
  <c r="Y11" i="3"/>
  <c r="Y12" i="3"/>
  <c r="X5" i="3"/>
  <c r="X8" i="3"/>
  <c r="X11" i="3"/>
  <c r="W6" i="3"/>
  <c r="W7" i="3"/>
  <c r="W8" i="3"/>
  <c r="W9" i="3"/>
  <c r="W10" i="3"/>
  <c r="W3" i="3"/>
  <c r="V4" i="3"/>
  <c r="V5" i="3"/>
  <c r="V6" i="3"/>
  <c r="V7" i="3"/>
  <c r="V8" i="3"/>
  <c r="V9" i="3"/>
  <c r="U4" i="3"/>
  <c r="U5" i="3"/>
  <c r="U6" i="3"/>
  <c r="U7" i="3"/>
  <c r="U8" i="3"/>
  <c r="T4" i="3"/>
  <c r="T5" i="3"/>
  <c r="T6" i="3"/>
  <c r="T7" i="3"/>
  <c r="S4" i="3"/>
  <c r="S5" i="3"/>
  <c r="S6" i="3"/>
  <c r="R4" i="3"/>
  <c r="R5" i="3"/>
  <c r="R3" i="3"/>
  <c r="S3" i="3"/>
  <c r="T3" i="3"/>
  <c r="U3" i="3"/>
  <c r="V3" i="3"/>
  <c r="Q4" i="3"/>
  <c r="Q3" i="3"/>
  <c r="P3" i="3"/>
  <c r="AB4" i="2"/>
  <c r="AB6" i="2"/>
  <c r="AB7" i="2"/>
  <c r="AB8" i="2"/>
  <c r="AB9" i="2"/>
  <c r="AB13" i="2"/>
  <c r="AB3" i="2"/>
  <c r="AA6" i="2"/>
  <c r="AA7" i="2"/>
  <c r="AA11" i="2"/>
  <c r="AA12" i="2"/>
  <c r="AA3" i="2"/>
  <c r="Z5" i="2"/>
  <c r="Z6" i="2"/>
  <c r="Z7" i="2"/>
  <c r="Z9" i="2"/>
  <c r="Z10" i="2"/>
  <c r="Z11" i="2"/>
  <c r="Z3" i="2"/>
  <c r="Y4" i="2"/>
  <c r="Y5" i="2"/>
  <c r="Y6" i="2"/>
  <c r="Y7" i="2"/>
  <c r="Y8" i="2"/>
  <c r="Y9" i="2"/>
  <c r="Y10" i="2"/>
  <c r="Y3" i="2"/>
  <c r="X5" i="2"/>
  <c r="X6" i="2"/>
  <c r="X7" i="2"/>
  <c r="X8" i="2"/>
  <c r="X9" i="2"/>
  <c r="X3" i="2"/>
  <c r="W4" i="2"/>
  <c r="W5" i="2"/>
  <c r="W6" i="2"/>
  <c r="W7" i="2"/>
  <c r="W8" i="2"/>
  <c r="W3" i="2"/>
  <c r="V4" i="2"/>
  <c r="V5" i="2"/>
  <c r="V6" i="2"/>
  <c r="V7" i="2"/>
  <c r="V3" i="2"/>
  <c r="U4" i="2"/>
  <c r="U5" i="2"/>
  <c r="U6" i="2"/>
  <c r="U3" i="2"/>
  <c r="T4" i="2"/>
  <c r="T5" i="2"/>
  <c r="T3" i="2"/>
  <c r="S4" i="2"/>
  <c r="S3" i="2"/>
  <c r="R3" i="2"/>
  <c r="Z4" i="1"/>
  <c r="Z11" i="1"/>
  <c r="Z12" i="1"/>
  <c r="Z13" i="1"/>
  <c r="Z3" i="1"/>
  <c r="Y7" i="1"/>
  <c r="Y8" i="1"/>
  <c r="Y9" i="1"/>
  <c r="Y10" i="1"/>
  <c r="Y11" i="1"/>
  <c r="Y12" i="1"/>
  <c r="Y3" i="1"/>
  <c r="X4" i="1"/>
  <c r="X5" i="1"/>
  <c r="X6" i="1"/>
  <c r="X7" i="1"/>
  <c r="X8" i="1"/>
  <c r="X9" i="1"/>
  <c r="X10" i="1"/>
  <c r="X11" i="1"/>
  <c r="X3" i="1"/>
  <c r="W4" i="1"/>
  <c r="W5" i="1"/>
  <c r="W6" i="1"/>
  <c r="W7" i="1"/>
  <c r="W8" i="1"/>
  <c r="W9" i="1"/>
  <c r="W10" i="1"/>
  <c r="W3" i="1"/>
  <c r="V8" i="1"/>
  <c r="V9" i="1"/>
  <c r="U8" i="1"/>
  <c r="U3" i="1"/>
  <c r="V3" i="1"/>
  <c r="U4" i="1"/>
  <c r="V4" i="1"/>
  <c r="U5" i="1"/>
  <c r="V5" i="1"/>
  <c r="U6" i="1"/>
  <c r="V6" i="1"/>
  <c r="U7" i="1"/>
  <c r="V7" i="1"/>
  <c r="T4" i="1"/>
  <c r="T5" i="1"/>
  <c r="T6" i="1"/>
  <c r="T7" i="1"/>
  <c r="T3" i="1"/>
  <c r="S4" i="1"/>
  <c r="S5" i="1"/>
  <c r="S6" i="1"/>
  <c r="S3" i="1"/>
  <c r="R4" i="1"/>
  <c r="R5" i="1"/>
  <c r="R3" i="1"/>
  <c r="Q4" i="1"/>
  <c r="Q3" i="1"/>
  <c r="P3" i="1"/>
  <c r="N89" i="3"/>
  <c r="N90" i="3"/>
  <c r="N91" i="3"/>
  <c r="N92" i="3"/>
  <c r="N93" i="3"/>
  <c r="N94" i="3"/>
  <c r="N95" i="3"/>
  <c r="N96" i="3"/>
  <c r="N97" i="3"/>
  <c r="N98" i="3"/>
  <c r="N88" i="3"/>
  <c r="G6" i="16" l="1"/>
  <c r="G7" i="16"/>
  <c r="G8" i="16"/>
  <c r="G4" i="16"/>
  <c r="G5" i="16"/>
  <c r="G9" i="16"/>
  <c r="G10" i="16"/>
  <c r="G11" i="16"/>
  <c r="G3" i="16"/>
  <c r="N5" i="9" l="1"/>
  <c r="N9" i="9"/>
  <c r="Q64" i="9"/>
  <c r="R64" i="9" s="1"/>
  <c r="Q65" i="9"/>
  <c r="R65" i="9" s="1"/>
  <c r="Q66" i="9"/>
  <c r="R66" i="9" s="1"/>
  <c r="Q67" i="9"/>
  <c r="R67" i="9" s="1"/>
  <c r="Q68" i="9"/>
  <c r="R68" i="9" s="1"/>
  <c r="Q69" i="9"/>
  <c r="R69" i="9" s="1"/>
  <c r="Q70" i="9"/>
  <c r="R70" i="9" s="1"/>
  <c r="Q63" i="9"/>
  <c r="R63" i="9" s="1"/>
  <c r="Q49" i="9"/>
  <c r="R49" i="9" s="1"/>
  <c r="Q50" i="9"/>
  <c r="R50" i="9" s="1"/>
  <c r="Q51" i="9"/>
  <c r="R51" i="9" s="1"/>
  <c r="Q52" i="9"/>
  <c r="R52" i="9" s="1"/>
  <c r="Q53" i="9"/>
  <c r="R53" i="9" s="1"/>
  <c r="Q54" i="9"/>
  <c r="R54" i="9" s="1"/>
  <c r="Q55" i="9"/>
  <c r="R55" i="9" s="1"/>
  <c r="Q48" i="9"/>
  <c r="R48" i="9" s="1"/>
  <c r="O34" i="9"/>
  <c r="P34" i="9" s="1"/>
  <c r="O35" i="9"/>
  <c r="P35" i="9" s="1"/>
  <c r="O36" i="9"/>
  <c r="P36" i="9" s="1"/>
  <c r="O37" i="9"/>
  <c r="P37" i="9" s="1"/>
  <c r="O38" i="9"/>
  <c r="P38" i="9" s="1"/>
  <c r="O39" i="9"/>
  <c r="P39" i="9" s="1"/>
  <c r="O40" i="9"/>
  <c r="P40" i="9" s="1"/>
  <c r="O33" i="9"/>
  <c r="P33" i="9" s="1"/>
  <c r="N19" i="9"/>
  <c r="O19" i="9" s="1"/>
  <c r="N20" i="9"/>
  <c r="O20" i="9" s="1"/>
  <c r="N21" i="9"/>
  <c r="O21" i="9" s="1"/>
  <c r="N22" i="9"/>
  <c r="O22" i="9" s="1"/>
  <c r="N23" i="9"/>
  <c r="O23" i="9" s="1"/>
  <c r="N24" i="9"/>
  <c r="O24" i="9" s="1"/>
  <c r="N25" i="9"/>
  <c r="O25" i="9" s="1"/>
  <c r="N18" i="9"/>
  <c r="O18" i="9" s="1"/>
  <c r="M5" i="9"/>
  <c r="M6" i="9"/>
  <c r="N6" i="9" s="1"/>
  <c r="M7" i="9"/>
  <c r="N7" i="9" s="1"/>
  <c r="M8" i="9"/>
  <c r="N8" i="9" s="1"/>
  <c r="M9" i="9"/>
  <c r="M10" i="9"/>
  <c r="N10" i="9" s="1"/>
  <c r="M4" i="9"/>
  <c r="N4" i="9" s="1"/>
  <c r="Q58" i="8"/>
  <c r="Q64" i="8"/>
  <c r="Q65" i="8"/>
  <c r="Q69" i="8"/>
  <c r="Q72" i="8"/>
  <c r="Q62" i="8"/>
  <c r="P63" i="8"/>
  <c r="Q63" i="8" s="1"/>
  <c r="P64" i="8"/>
  <c r="P65" i="8"/>
  <c r="P66" i="8"/>
  <c r="Q66" i="8" s="1"/>
  <c r="P67" i="8"/>
  <c r="Q67" i="8" s="1"/>
  <c r="P68" i="8"/>
  <c r="Q68" i="8" s="1"/>
  <c r="P69" i="8"/>
  <c r="P70" i="8"/>
  <c r="Q70" i="8" s="1"/>
  <c r="P71" i="8"/>
  <c r="Q71" i="8" s="1"/>
  <c r="P72" i="8"/>
  <c r="P62" i="8"/>
  <c r="Q49" i="8"/>
  <c r="Q52" i="8"/>
  <c r="Q53" i="8"/>
  <c r="Q54" i="8"/>
  <c r="Q56" i="8"/>
  <c r="Q57" i="8"/>
  <c r="P49" i="8"/>
  <c r="P50" i="8"/>
  <c r="Q50" i="8" s="1"/>
  <c r="P51" i="8"/>
  <c r="Q51" i="8" s="1"/>
  <c r="P52" i="8"/>
  <c r="P53" i="8"/>
  <c r="P54" i="8"/>
  <c r="P55" i="8"/>
  <c r="Q55" i="8" s="1"/>
  <c r="P56" i="8"/>
  <c r="P57" i="8"/>
  <c r="P48" i="8"/>
  <c r="Q48" i="8" s="1"/>
  <c r="O35" i="8"/>
  <c r="O36" i="8"/>
  <c r="O39" i="8"/>
  <c r="O34" i="8"/>
  <c r="N35" i="8"/>
  <c r="N36" i="8"/>
  <c r="N37" i="8"/>
  <c r="O37" i="8" s="1"/>
  <c r="N38" i="8"/>
  <c r="O38" i="8" s="1"/>
  <c r="N39" i="8"/>
  <c r="N40" i="8"/>
  <c r="O40" i="8" s="1"/>
  <c r="N41" i="8"/>
  <c r="O41" i="8" s="1"/>
  <c r="N42" i="8"/>
  <c r="O42" i="8" s="1"/>
  <c r="N34" i="8"/>
  <c r="N22" i="8"/>
  <c r="N23" i="8"/>
  <c r="N26" i="8"/>
  <c r="N20" i="8"/>
  <c r="M21" i="8"/>
  <c r="N21" i="8" s="1"/>
  <c r="M22" i="8"/>
  <c r="M23" i="8"/>
  <c r="M24" i="8"/>
  <c r="N24" i="8" s="1"/>
  <c r="M25" i="8"/>
  <c r="N25" i="8" s="1"/>
  <c r="M26" i="8"/>
  <c r="M20" i="8"/>
  <c r="M7" i="8"/>
  <c r="M12" i="8"/>
  <c r="L7" i="8"/>
  <c r="L8" i="8"/>
  <c r="M8" i="8" s="1"/>
  <c r="L9" i="8"/>
  <c r="M9" i="8" s="1"/>
  <c r="L10" i="8"/>
  <c r="M10" i="8" s="1"/>
  <c r="L11" i="8"/>
  <c r="M11" i="8" s="1"/>
  <c r="L12" i="8"/>
  <c r="L6" i="8"/>
  <c r="M6" i="8" s="1"/>
  <c r="Q63" i="7"/>
  <c r="Q64" i="7"/>
  <c r="Q65" i="7"/>
  <c r="Q68" i="7"/>
  <c r="P61" i="7"/>
  <c r="Q61" i="7" s="1"/>
  <c r="P62" i="7"/>
  <c r="Q62" i="7" s="1"/>
  <c r="P63" i="7"/>
  <c r="P64" i="7"/>
  <c r="P65" i="7"/>
  <c r="P66" i="7"/>
  <c r="Q66" i="7" s="1"/>
  <c r="P67" i="7"/>
  <c r="Q67" i="7" s="1"/>
  <c r="P68" i="7"/>
  <c r="P69" i="7"/>
  <c r="Q69" i="7" s="1"/>
  <c r="P60" i="7"/>
  <c r="Q60" i="7" s="1"/>
  <c r="Q47" i="7"/>
  <c r="Q50" i="7"/>
  <c r="Q53" i="7"/>
  <c r="Q54" i="7"/>
  <c r="Q55" i="7"/>
  <c r="P47" i="7"/>
  <c r="P48" i="7"/>
  <c r="Q48" i="7" s="1"/>
  <c r="P49" i="7"/>
  <c r="Q49" i="7" s="1"/>
  <c r="P50" i="7"/>
  <c r="P51" i="7"/>
  <c r="Q51" i="7" s="1"/>
  <c r="P52" i="7"/>
  <c r="Q52" i="7" s="1"/>
  <c r="P53" i="7"/>
  <c r="P54" i="7"/>
  <c r="P55" i="7"/>
  <c r="P46" i="7"/>
  <c r="Q46" i="7" s="1"/>
  <c r="N33" i="7"/>
  <c r="O33" i="7" s="1"/>
  <c r="N34" i="7"/>
  <c r="O34" i="7" s="1"/>
  <c r="N35" i="7"/>
  <c r="O35" i="7" s="1"/>
  <c r="N36" i="7"/>
  <c r="O36" i="7" s="1"/>
  <c r="N37" i="7"/>
  <c r="O37" i="7" s="1"/>
  <c r="N38" i="7"/>
  <c r="O38" i="7" s="1"/>
  <c r="N39" i="7"/>
  <c r="O39" i="7" s="1"/>
  <c r="N32" i="7"/>
  <c r="O32" i="7" s="1"/>
  <c r="N21" i="7"/>
  <c r="N22" i="7"/>
  <c r="M19" i="7"/>
  <c r="N19" i="7" s="1"/>
  <c r="M20" i="7"/>
  <c r="N20" i="7" s="1"/>
  <c r="M21" i="7"/>
  <c r="M22" i="7"/>
  <c r="M23" i="7"/>
  <c r="N23" i="7" s="1"/>
  <c r="M24" i="7"/>
  <c r="N24" i="7" s="1"/>
  <c r="M18" i="7"/>
  <c r="N18" i="7" s="1"/>
  <c r="M8" i="7"/>
  <c r="L5" i="7"/>
  <c r="M5" i="7" s="1"/>
  <c r="L6" i="7"/>
  <c r="M6" i="7" s="1"/>
  <c r="L7" i="7"/>
  <c r="M7" i="7" s="1"/>
  <c r="L8" i="7"/>
  <c r="L9" i="7"/>
  <c r="M9" i="7" s="1"/>
  <c r="L4" i="7"/>
  <c r="M4" i="7" s="1"/>
  <c r="F249" i="3"/>
  <c r="F250" i="3" s="1"/>
  <c r="E249" i="3"/>
  <c r="E250" i="3" s="1"/>
  <c r="D249" i="3"/>
  <c r="D250" i="3" s="1"/>
  <c r="C249" i="3"/>
  <c r="C250" i="3" s="1"/>
  <c r="B249" i="3"/>
  <c r="B250" i="3" s="1"/>
  <c r="F250" i="2"/>
  <c r="F251" i="2" s="1"/>
  <c r="E250" i="2"/>
  <c r="E251" i="2" s="1"/>
  <c r="D250" i="2"/>
  <c r="D251" i="2" s="1"/>
  <c r="C250" i="2"/>
  <c r="C251" i="2" s="1"/>
  <c r="B250" i="2"/>
  <c r="B251" i="2" s="1"/>
  <c r="C255" i="1"/>
  <c r="A255" i="1"/>
  <c r="E254" i="1"/>
  <c r="E255" i="1" s="1"/>
  <c r="C254" i="1"/>
  <c r="B254" i="1"/>
  <c r="B255" i="1" s="1"/>
  <c r="A254" i="1"/>
  <c r="E236" i="3" l="1"/>
  <c r="F236" i="3" s="1"/>
  <c r="E237" i="3"/>
  <c r="G237" i="3" s="1"/>
  <c r="E238" i="3"/>
  <c r="H238" i="3" s="1"/>
  <c r="E239" i="3"/>
  <c r="F239" i="3" s="1"/>
  <c r="E240" i="3"/>
  <c r="F240" i="3" s="1"/>
  <c r="E241" i="3"/>
  <c r="G241" i="3" s="1"/>
  <c r="E242" i="3"/>
  <c r="H242" i="3" s="1"/>
  <c r="E243" i="3"/>
  <c r="F243" i="3" s="1"/>
  <c r="E244" i="3"/>
  <c r="F244" i="3" s="1"/>
  <c r="E245" i="3"/>
  <c r="G245" i="3" s="1"/>
  <c r="E235" i="3"/>
  <c r="F235" i="3" s="1"/>
  <c r="E224" i="3"/>
  <c r="F224" i="3" s="1"/>
  <c r="E225" i="3"/>
  <c r="G225" i="3" s="1"/>
  <c r="E226" i="3"/>
  <c r="H226" i="3" s="1"/>
  <c r="E227" i="3"/>
  <c r="F227" i="3" s="1"/>
  <c r="E228" i="3"/>
  <c r="F228" i="3" s="1"/>
  <c r="E229" i="3"/>
  <c r="G229" i="3" s="1"/>
  <c r="E230" i="3"/>
  <c r="H230" i="3" s="1"/>
  <c r="E231" i="3"/>
  <c r="F231" i="3" s="1"/>
  <c r="E232" i="3"/>
  <c r="F232" i="3" s="1"/>
  <c r="E223" i="3"/>
  <c r="G223" i="3" s="1"/>
  <c r="F214" i="3"/>
  <c r="H214" i="3"/>
  <c r="F218" i="3"/>
  <c r="E213" i="3"/>
  <c r="F213" i="3" s="1"/>
  <c r="E214" i="3"/>
  <c r="G214" i="3" s="1"/>
  <c r="E215" i="3"/>
  <c r="H215" i="3" s="1"/>
  <c r="E216" i="3"/>
  <c r="F216" i="3" s="1"/>
  <c r="E217" i="3"/>
  <c r="F217" i="3" s="1"/>
  <c r="E218" i="3"/>
  <c r="G218" i="3" s="1"/>
  <c r="E219" i="3"/>
  <c r="H219" i="3" s="1"/>
  <c r="E220" i="3"/>
  <c r="F220" i="3" s="1"/>
  <c r="E212" i="3"/>
  <c r="H212" i="3" s="1"/>
  <c r="H206" i="3"/>
  <c r="E202" i="3"/>
  <c r="F202" i="3" s="1"/>
  <c r="E203" i="3"/>
  <c r="G203" i="3" s="1"/>
  <c r="E204" i="3"/>
  <c r="H204" i="3" s="1"/>
  <c r="E205" i="3"/>
  <c r="F205" i="3" s="1"/>
  <c r="E206" i="3"/>
  <c r="F206" i="3" s="1"/>
  <c r="E207" i="3"/>
  <c r="G207" i="3" s="1"/>
  <c r="E208" i="3"/>
  <c r="H208" i="3" s="1"/>
  <c r="E201" i="3"/>
  <c r="H201" i="3" s="1"/>
  <c r="F198" i="3"/>
  <c r="E193" i="3"/>
  <c r="F193" i="3" s="1"/>
  <c r="E194" i="3"/>
  <c r="G194" i="3" s="1"/>
  <c r="E195" i="3"/>
  <c r="H195" i="3" s="1"/>
  <c r="E196" i="3"/>
  <c r="H196" i="3" s="1"/>
  <c r="E197" i="3"/>
  <c r="F197" i="3" s="1"/>
  <c r="E198" i="3"/>
  <c r="G198" i="3" s="1"/>
  <c r="E192" i="3"/>
  <c r="F192" i="3" s="1"/>
  <c r="G238" i="2"/>
  <c r="F239" i="2"/>
  <c r="G239" i="2"/>
  <c r="H239" i="2"/>
  <c r="F240" i="2"/>
  <c r="G242" i="2"/>
  <c r="H242" i="2"/>
  <c r="G246" i="2"/>
  <c r="H246" i="2"/>
  <c r="H236" i="2"/>
  <c r="G236" i="2"/>
  <c r="F236" i="2"/>
  <c r="E237" i="2"/>
  <c r="H237" i="2" s="1"/>
  <c r="E238" i="2"/>
  <c r="F238" i="2" s="1"/>
  <c r="E239" i="2"/>
  <c r="E240" i="2"/>
  <c r="G240" i="2" s="1"/>
  <c r="E241" i="2"/>
  <c r="F241" i="2" s="1"/>
  <c r="E242" i="2"/>
  <c r="F242" i="2" s="1"/>
  <c r="E243" i="2"/>
  <c r="F243" i="2" s="1"/>
  <c r="E244" i="2"/>
  <c r="F244" i="2" s="1"/>
  <c r="E245" i="2"/>
  <c r="H245" i="2" s="1"/>
  <c r="E246" i="2"/>
  <c r="F246" i="2" s="1"/>
  <c r="E236" i="2"/>
  <c r="F229" i="2"/>
  <c r="F231" i="2"/>
  <c r="H228" i="2"/>
  <c r="G229" i="2"/>
  <c r="H229" i="2"/>
  <c r="G231" i="2"/>
  <c r="H232" i="2"/>
  <c r="E225" i="2"/>
  <c r="F225" i="2" s="1"/>
  <c r="E226" i="2"/>
  <c r="F226" i="2" s="1"/>
  <c r="E227" i="2"/>
  <c r="H227" i="2" s="1"/>
  <c r="E228" i="2"/>
  <c r="G228" i="2" s="1"/>
  <c r="E229" i="2"/>
  <c r="E230" i="2"/>
  <c r="G230" i="2" s="1"/>
  <c r="E231" i="2"/>
  <c r="H231" i="2" s="1"/>
  <c r="E232" i="2"/>
  <c r="F232" i="2" s="1"/>
  <c r="E233" i="2"/>
  <c r="F233" i="2" s="1"/>
  <c r="E224" i="2"/>
  <c r="G215" i="2"/>
  <c r="G221" i="2"/>
  <c r="G213" i="2"/>
  <c r="F215" i="2"/>
  <c r="H216" i="2"/>
  <c r="H217" i="2"/>
  <c r="H220" i="2"/>
  <c r="F221" i="2"/>
  <c r="H221" i="2"/>
  <c r="E214" i="2"/>
  <c r="F214" i="2" s="1"/>
  <c r="E215" i="2"/>
  <c r="H215" i="2" s="1"/>
  <c r="E216" i="2"/>
  <c r="G216" i="2" s="1"/>
  <c r="E217" i="2"/>
  <c r="G217" i="2" s="1"/>
  <c r="E218" i="2"/>
  <c r="F218" i="2" s="1"/>
  <c r="E219" i="2"/>
  <c r="F219" i="2" s="1"/>
  <c r="E220" i="2"/>
  <c r="G220" i="2" s="1"/>
  <c r="E221" i="2"/>
  <c r="E213" i="2"/>
  <c r="H213" i="2" s="1"/>
  <c r="H204" i="2"/>
  <c r="F205" i="2"/>
  <c r="G205" i="2"/>
  <c r="F209" i="2"/>
  <c r="F210" i="2"/>
  <c r="G210" i="2"/>
  <c r="H210" i="2"/>
  <c r="E204" i="2"/>
  <c r="F204" i="2" s="1"/>
  <c r="E205" i="2"/>
  <c r="H205" i="2" s="1"/>
  <c r="E206" i="2"/>
  <c r="F206" i="2" s="1"/>
  <c r="E207" i="2"/>
  <c r="F207" i="2" s="1"/>
  <c r="E208" i="2"/>
  <c r="G208" i="2" s="1"/>
  <c r="E209" i="2"/>
  <c r="G209" i="2" s="1"/>
  <c r="E210" i="2"/>
  <c r="E203" i="2"/>
  <c r="H203" i="2" s="1"/>
  <c r="H195" i="2"/>
  <c r="F196" i="2"/>
  <c r="G196" i="2"/>
  <c r="G198" i="2"/>
  <c r="H198" i="2"/>
  <c r="F199" i="2"/>
  <c r="F194" i="2"/>
  <c r="E195" i="2"/>
  <c r="F195" i="2" s="1"/>
  <c r="E196" i="2"/>
  <c r="H196" i="2" s="1"/>
  <c r="E197" i="2"/>
  <c r="F197" i="2" s="1"/>
  <c r="E198" i="2"/>
  <c r="F198" i="2" s="1"/>
  <c r="E199" i="2"/>
  <c r="G199" i="2" s="1"/>
  <c r="E200" i="2"/>
  <c r="F200" i="2" s="1"/>
  <c r="E194" i="2"/>
  <c r="H194" i="2" s="1"/>
  <c r="H239" i="1"/>
  <c r="H242" i="1"/>
  <c r="H247" i="1"/>
  <c r="G239" i="1"/>
  <c r="G242" i="1"/>
  <c r="G243" i="1"/>
  <c r="G244" i="1"/>
  <c r="G247" i="1"/>
  <c r="F239" i="1"/>
  <c r="F240" i="1"/>
  <c r="F241" i="1"/>
  <c r="F247" i="1"/>
  <c r="F248" i="1"/>
  <c r="F238" i="1"/>
  <c r="E239" i="1"/>
  <c r="E240" i="1"/>
  <c r="H240" i="1" s="1"/>
  <c r="E241" i="1"/>
  <c r="H241" i="1" s="1"/>
  <c r="E242" i="1"/>
  <c r="F242" i="1" s="1"/>
  <c r="E243" i="1"/>
  <c r="F243" i="1" s="1"/>
  <c r="E244" i="1"/>
  <c r="F244" i="1" s="1"/>
  <c r="E245" i="1"/>
  <c r="G245" i="1" s="1"/>
  <c r="E246" i="1"/>
  <c r="G246" i="1" s="1"/>
  <c r="E247" i="1"/>
  <c r="E248" i="1"/>
  <c r="H248" i="1" s="1"/>
  <c r="E238" i="1"/>
  <c r="H238" i="1" s="1"/>
  <c r="H229" i="1"/>
  <c r="H230" i="1"/>
  <c r="H231" i="1"/>
  <c r="H234" i="1"/>
  <c r="G227" i="1"/>
  <c r="G229" i="1"/>
  <c r="G235" i="1"/>
  <c r="F227" i="1"/>
  <c r="F230" i="1"/>
  <c r="F234" i="1"/>
  <c r="F235" i="1"/>
  <c r="E227" i="1"/>
  <c r="H227" i="1" s="1"/>
  <c r="E228" i="1"/>
  <c r="F228" i="1" s="1"/>
  <c r="E229" i="1"/>
  <c r="F229" i="1" s="1"/>
  <c r="E230" i="1"/>
  <c r="G230" i="1" s="1"/>
  <c r="E231" i="1"/>
  <c r="G231" i="1" s="1"/>
  <c r="E232" i="1"/>
  <c r="H232" i="1" s="1"/>
  <c r="E233" i="1"/>
  <c r="H233" i="1" s="1"/>
  <c r="E234" i="1"/>
  <c r="G234" i="1" s="1"/>
  <c r="E235" i="1"/>
  <c r="H235" i="1" s="1"/>
  <c r="E226" i="1"/>
  <c r="F226" i="1" s="1"/>
  <c r="E216" i="1"/>
  <c r="H216" i="1" s="1"/>
  <c r="E217" i="1"/>
  <c r="H217" i="1" s="1"/>
  <c r="E218" i="1"/>
  <c r="H218" i="1" s="1"/>
  <c r="E219" i="1"/>
  <c r="H219" i="1" s="1"/>
  <c r="E220" i="1"/>
  <c r="F220" i="1" s="1"/>
  <c r="E221" i="1"/>
  <c r="H221" i="1" s="1"/>
  <c r="E222" i="1"/>
  <c r="H222" i="1" s="1"/>
  <c r="E223" i="1"/>
  <c r="H223" i="1" s="1"/>
  <c r="E215" i="1"/>
  <c r="E206" i="1"/>
  <c r="H206" i="1" s="1"/>
  <c r="E207" i="1"/>
  <c r="F207" i="1" s="1"/>
  <c r="E208" i="1"/>
  <c r="H208" i="1" s="1"/>
  <c r="E209" i="1"/>
  <c r="F209" i="1" s="1"/>
  <c r="E210" i="1"/>
  <c r="H210" i="1" s="1"/>
  <c r="E211" i="1"/>
  <c r="H211" i="1" s="1"/>
  <c r="E212" i="1"/>
  <c r="H212" i="1" s="1"/>
  <c r="E205" i="1"/>
  <c r="H205" i="1" s="1"/>
  <c r="H202" i="1"/>
  <c r="G202" i="1"/>
  <c r="F202" i="1"/>
  <c r="H201" i="1"/>
  <c r="G201" i="1"/>
  <c r="F201" i="1"/>
  <c r="H200" i="1"/>
  <c r="G200" i="1"/>
  <c r="F200" i="1"/>
  <c r="H199" i="1"/>
  <c r="G199" i="1"/>
  <c r="F199" i="1"/>
  <c r="H198" i="1"/>
  <c r="G198" i="1"/>
  <c r="F198" i="1"/>
  <c r="H197" i="1"/>
  <c r="G197" i="1"/>
  <c r="F197" i="1"/>
  <c r="H196" i="1"/>
  <c r="G196" i="1"/>
  <c r="F196" i="1"/>
  <c r="H209" i="1" l="1"/>
  <c r="G227" i="2"/>
  <c r="G245" i="2"/>
  <c r="F208" i="1"/>
  <c r="G208" i="1"/>
  <c r="F219" i="1"/>
  <c r="G219" i="1"/>
  <c r="G226" i="1"/>
  <c r="G228" i="1"/>
  <c r="H246" i="1"/>
  <c r="G194" i="2"/>
  <c r="H207" i="2"/>
  <c r="F217" i="2"/>
  <c r="G214" i="2"/>
  <c r="H230" i="2"/>
  <c r="H226" i="2"/>
  <c r="F230" i="2"/>
  <c r="F245" i="2"/>
  <c r="F237" i="2"/>
  <c r="G209" i="1"/>
  <c r="G220" i="1"/>
  <c r="G237" i="2"/>
  <c r="G207" i="1"/>
  <c r="H207" i="1"/>
  <c r="F218" i="1"/>
  <c r="G218" i="1"/>
  <c r="F233" i="1"/>
  <c r="H245" i="1"/>
  <c r="G207" i="2"/>
  <c r="G226" i="2"/>
  <c r="H244" i="2"/>
  <c r="G196" i="3"/>
  <c r="H220" i="1"/>
  <c r="F206" i="1"/>
  <c r="G206" i="1"/>
  <c r="F217" i="1"/>
  <c r="G217" i="1"/>
  <c r="F232" i="1"/>
  <c r="H226" i="1"/>
  <c r="H228" i="1"/>
  <c r="F246" i="1"/>
  <c r="G238" i="1"/>
  <c r="G241" i="1"/>
  <c r="H244" i="1"/>
  <c r="H200" i="2"/>
  <c r="G195" i="2"/>
  <c r="H209" i="2"/>
  <c r="G204" i="2"/>
  <c r="F220" i="2"/>
  <c r="F216" i="2"/>
  <c r="H233" i="2"/>
  <c r="H225" i="2"/>
  <c r="F228" i="2"/>
  <c r="G244" i="2"/>
  <c r="H241" i="2"/>
  <c r="G208" i="3"/>
  <c r="F208" i="2"/>
  <c r="F205" i="1"/>
  <c r="G205" i="1"/>
  <c r="F216" i="1"/>
  <c r="G216" i="1"/>
  <c r="F231" i="1"/>
  <c r="G233" i="1"/>
  <c r="F245" i="1"/>
  <c r="G248" i="1"/>
  <c r="G240" i="1"/>
  <c r="H243" i="1"/>
  <c r="G200" i="2"/>
  <c r="H197" i="2"/>
  <c r="H206" i="2"/>
  <c r="H219" i="2"/>
  <c r="G219" i="2"/>
  <c r="G233" i="2"/>
  <c r="G225" i="2"/>
  <c r="F227" i="2"/>
  <c r="G241" i="2"/>
  <c r="H238" i="2"/>
  <c r="F212" i="1"/>
  <c r="F223" i="1"/>
  <c r="G223" i="1"/>
  <c r="G232" i="1"/>
  <c r="G197" i="2"/>
  <c r="F203" i="2"/>
  <c r="G206" i="2"/>
  <c r="G218" i="2"/>
  <c r="H243" i="2"/>
  <c r="G204" i="3"/>
  <c r="G212" i="1"/>
  <c r="F211" i="1"/>
  <c r="G211" i="1"/>
  <c r="F222" i="1"/>
  <c r="G222" i="1"/>
  <c r="H199" i="2"/>
  <c r="G203" i="2"/>
  <c r="H208" i="2"/>
  <c r="F213" i="2"/>
  <c r="H218" i="2"/>
  <c r="H214" i="2"/>
  <c r="G232" i="2"/>
  <c r="G243" i="2"/>
  <c r="H240" i="2"/>
  <c r="F210" i="1"/>
  <c r="G210" i="1"/>
  <c r="F221" i="1"/>
  <c r="G221" i="1"/>
  <c r="H218" i="3"/>
  <c r="F194" i="3"/>
  <c r="H202" i="3"/>
  <c r="H216" i="3"/>
  <c r="G243" i="3"/>
  <c r="H231" i="3"/>
  <c r="F196" i="3"/>
  <c r="F207" i="3"/>
  <c r="F203" i="3"/>
  <c r="H220" i="3"/>
  <c r="G231" i="3"/>
  <c r="G226" i="3"/>
  <c r="F241" i="3"/>
  <c r="H197" i="3"/>
  <c r="G219" i="3"/>
  <c r="G230" i="3"/>
  <c r="F226" i="3"/>
  <c r="F245" i="3"/>
  <c r="H239" i="3"/>
  <c r="H227" i="3"/>
  <c r="H193" i="3"/>
  <c r="G206" i="3"/>
  <c r="G202" i="3"/>
  <c r="F219" i="3"/>
  <c r="G215" i="3"/>
  <c r="F230" i="3"/>
  <c r="H243" i="3"/>
  <c r="F237" i="3"/>
  <c r="F201" i="3"/>
  <c r="G242" i="3"/>
  <c r="H192" i="3"/>
  <c r="F195" i="3"/>
  <c r="G201" i="3"/>
  <c r="F208" i="3"/>
  <c r="G205" i="3"/>
  <c r="F204" i="3"/>
  <c r="F212" i="3"/>
  <c r="G220" i="3"/>
  <c r="H217" i="3"/>
  <c r="G216" i="3"/>
  <c r="F215" i="3"/>
  <c r="H213" i="3"/>
  <c r="H232" i="3"/>
  <c r="H228" i="3"/>
  <c r="G227" i="3"/>
  <c r="H224" i="3"/>
  <c r="H235" i="3"/>
  <c r="H244" i="3"/>
  <c r="F242" i="3"/>
  <c r="H240" i="3"/>
  <c r="G239" i="3"/>
  <c r="F238" i="3"/>
  <c r="H236" i="3"/>
  <c r="G192" i="3"/>
  <c r="G195" i="3"/>
  <c r="H205" i="3"/>
  <c r="H223" i="3"/>
  <c r="F225" i="3"/>
  <c r="G235" i="3"/>
  <c r="G238" i="3"/>
  <c r="H198" i="3"/>
  <c r="G197" i="3"/>
  <c r="H194" i="3"/>
  <c r="G193" i="3"/>
  <c r="H207" i="3"/>
  <c r="H203" i="3"/>
  <c r="G212" i="3"/>
  <c r="G217" i="3"/>
  <c r="G213" i="3"/>
  <c r="F223" i="3"/>
  <c r="G232" i="3"/>
  <c r="H229" i="3"/>
  <c r="G228" i="3"/>
  <c r="H225" i="3"/>
  <c r="G224" i="3"/>
  <c r="H245" i="3"/>
  <c r="G244" i="3"/>
  <c r="H241" i="3"/>
  <c r="G240" i="3"/>
  <c r="H237" i="3"/>
  <c r="G236" i="3"/>
  <c r="F229" i="3"/>
  <c r="D65" i="11" l="1"/>
  <c r="E65" i="11"/>
  <c r="F65" i="11"/>
  <c r="L94" i="1" l="1"/>
  <c r="L97" i="1"/>
  <c r="L98" i="1"/>
  <c r="L99" i="1"/>
  <c r="L100" i="1"/>
  <c r="D254" i="1" s="1"/>
  <c r="D255" i="1" s="1"/>
  <c r="J61" i="11" l="1"/>
  <c r="J60" i="11"/>
  <c r="J58" i="11"/>
  <c r="J49" i="11"/>
  <c r="J45" i="11"/>
  <c r="J37" i="11"/>
  <c r="J32" i="11"/>
  <c r="J27" i="11"/>
  <c r="J22" i="11"/>
  <c r="I62" i="11"/>
  <c r="I61" i="11"/>
  <c r="I60" i="11"/>
  <c r="I59" i="11"/>
  <c r="I58" i="11"/>
  <c r="I57" i="11"/>
  <c r="I49" i="11"/>
  <c r="I45" i="11"/>
  <c r="I43" i="11"/>
  <c r="I42" i="11"/>
  <c r="I39" i="11"/>
  <c r="I37" i="11"/>
  <c r="I33" i="11"/>
  <c r="I32" i="11"/>
  <c r="I31" i="11"/>
  <c r="I28" i="11"/>
  <c r="I27" i="11"/>
  <c r="I22" i="11"/>
  <c r="H63" i="11"/>
  <c r="H62" i="11"/>
  <c r="H61" i="11"/>
  <c r="H60" i="11"/>
  <c r="H59" i="11"/>
  <c r="H58" i="11"/>
  <c r="H57" i="11"/>
  <c r="H55" i="11"/>
  <c r="H53" i="11"/>
  <c r="H49" i="11"/>
  <c r="H47" i="11"/>
  <c r="H45" i="11"/>
  <c r="H43" i="11"/>
  <c r="H42" i="11"/>
  <c r="H40" i="11"/>
  <c r="H39" i="11"/>
  <c r="H37" i="11"/>
  <c r="H36" i="11"/>
  <c r="H35" i="11"/>
  <c r="H33" i="11"/>
  <c r="H32" i="11"/>
  <c r="H31" i="11"/>
  <c r="H28" i="11"/>
  <c r="H27" i="11"/>
  <c r="H26" i="11"/>
  <c r="H24" i="11"/>
  <c r="H22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0" i="11"/>
  <c r="G49" i="11"/>
  <c r="G48" i="11"/>
  <c r="G47" i="11"/>
  <c r="G45" i="11"/>
  <c r="G43" i="11"/>
  <c r="G42" i="11"/>
  <c r="G40" i="11"/>
  <c r="G39" i="11"/>
  <c r="G38" i="11"/>
  <c r="G37" i="11"/>
  <c r="G36" i="11"/>
  <c r="G35" i="11"/>
  <c r="G34" i="11"/>
  <c r="G33" i="11"/>
  <c r="G32" i="11"/>
  <c r="G31" i="11"/>
  <c r="G28" i="11"/>
  <c r="G27" i="11"/>
  <c r="G26" i="11"/>
  <c r="G25" i="11"/>
  <c r="G24" i="11"/>
  <c r="G23" i="11"/>
  <c r="G22" i="11"/>
  <c r="E64" i="11"/>
  <c r="E63" i="11"/>
  <c r="E62" i="11"/>
  <c r="E61" i="11"/>
  <c r="E60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F25" i="11"/>
  <c r="D25" i="11"/>
  <c r="E26" i="11"/>
  <c r="E25" i="11"/>
  <c r="E24" i="11"/>
  <c r="E23" i="11"/>
  <c r="E22" i="11"/>
  <c r="E21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D64" i="11"/>
  <c r="D63" i="11"/>
  <c r="D62" i="11"/>
  <c r="D61" i="11"/>
  <c r="D60" i="11"/>
  <c r="D59" i="11"/>
  <c r="D58" i="11"/>
  <c r="D57" i="11"/>
  <c r="D56" i="11"/>
  <c r="D55" i="11"/>
  <c r="D54" i="11"/>
  <c r="D53" i="11"/>
  <c r="D52" i="11"/>
  <c r="D51" i="11"/>
  <c r="F46" i="11"/>
  <c r="F47" i="11"/>
  <c r="F48" i="11"/>
  <c r="F49" i="11"/>
  <c r="F50" i="11"/>
  <c r="D50" i="11"/>
  <c r="D49" i="11"/>
  <c r="D48" i="11"/>
  <c r="D47" i="11"/>
  <c r="D46" i="11"/>
  <c r="F45" i="11"/>
  <c r="D45" i="11"/>
  <c r="F40" i="11"/>
  <c r="F41" i="11"/>
  <c r="F42" i="11"/>
  <c r="F43" i="11"/>
  <c r="F44" i="11"/>
  <c r="D44" i="11"/>
  <c r="D43" i="11"/>
  <c r="D42" i="11"/>
  <c r="D41" i="11"/>
  <c r="D40" i="11"/>
  <c r="F39" i="11"/>
  <c r="D39" i="11"/>
  <c r="F38" i="11"/>
  <c r="D38" i="11"/>
  <c r="F37" i="11"/>
  <c r="D37" i="11"/>
  <c r="F36" i="11"/>
  <c r="D36" i="11"/>
  <c r="F35" i="11"/>
  <c r="D35" i="11"/>
  <c r="F34" i="11"/>
  <c r="D34" i="11"/>
  <c r="F33" i="11"/>
  <c r="D33" i="11"/>
  <c r="F32" i="11"/>
  <c r="D32" i="11"/>
  <c r="F31" i="11"/>
  <c r="D31" i="11"/>
  <c r="F30" i="11"/>
  <c r="D30" i="11"/>
  <c r="F29" i="11"/>
  <c r="D29" i="11"/>
  <c r="F28" i="11"/>
  <c r="D28" i="11"/>
  <c r="F27" i="11"/>
  <c r="D27" i="11"/>
  <c r="F26" i="11"/>
  <c r="D26" i="11"/>
  <c r="F24" i="11"/>
  <c r="D24" i="11"/>
  <c r="F23" i="11"/>
  <c r="D23" i="11"/>
  <c r="F22" i="11"/>
  <c r="D22" i="11"/>
  <c r="F21" i="11"/>
  <c r="D21" i="11"/>
  <c r="E8" i="11" l="1"/>
  <c r="F8" i="11"/>
  <c r="D8" i="11"/>
  <c r="G8" i="11"/>
  <c r="H8" i="11"/>
  <c r="I8" i="11"/>
  <c r="J8" i="11"/>
  <c r="K8" i="11"/>
  <c r="L8" i="11"/>
  <c r="D15" i="11" l="1"/>
  <c r="E15" i="11"/>
  <c r="F15" i="11"/>
  <c r="G15" i="11"/>
  <c r="H15" i="11"/>
  <c r="I15" i="11"/>
  <c r="J15" i="11"/>
  <c r="K15" i="11"/>
  <c r="L15" i="11"/>
  <c r="C15" i="11"/>
  <c r="D14" i="11"/>
  <c r="E14" i="11"/>
  <c r="F14" i="11"/>
  <c r="G14" i="11"/>
  <c r="H14" i="11"/>
  <c r="I14" i="11"/>
  <c r="J14" i="11"/>
  <c r="K14" i="11"/>
  <c r="L14" i="11"/>
  <c r="C14" i="11"/>
  <c r="L13" i="11"/>
  <c r="K13" i="11"/>
  <c r="J13" i="11"/>
  <c r="I13" i="11"/>
  <c r="H13" i="11"/>
  <c r="G13" i="11"/>
  <c r="E13" i="11"/>
  <c r="F13" i="11"/>
  <c r="D13" i="11"/>
  <c r="C13" i="11"/>
  <c r="L10" i="11"/>
  <c r="K10" i="11"/>
  <c r="J10" i="11"/>
  <c r="I10" i="11"/>
  <c r="H10" i="11"/>
  <c r="G10" i="11"/>
  <c r="F10" i="11"/>
  <c r="E10" i="11"/>
  <c r="D10" i="11"/>
  <c r="C10" i="11"/>
  <c r="L9" i="11"/>
  <c r="K9" i="11"/>
  <c r="J9" i="11"/>
  <c r="I9" i="11"/>
  <c r="H9" i="11"/>
  <c r="G9" i="11"/>
  <c r="F9" i="11"/>
  <c r="E9" i="11"/>
  <c r="D9" i="11"/>
  <c r="C9" i="11"/>
  <c r="L5" i="11"/>
  <c r="L4" i="11"/>
  <c r="L3" i="11"/>
  <c r="K3" i="11"/>
  <c r="K4" i="11" l="1"/>
  <c r="J4" i="11"/>
  <c r="I4" i="11"/>
  <c r="H4" i="11"/>
  <c r="G4" i="11"/>
  <c r="F4" i="11"/>
  <c r="E4" i="11"/>
  <c r="C4" i="11"/>
  <c r="D4" i="11" l="1"/>
  <c r="D3" i="11" l="1"/>
  <c r="J3" i="11" l="1"/>
  <c r="I3" i="11"/>
  <c r="H3" i="11"/>
  <c r="G3" i="11"/>
  <c r="F3" i="11"/>
  <c r="E3" i="11"/>
  <c r="C3" i="11"/>
  <c r="C8" i="11"/>
  <c r="D33" i="9" l="1"/>
  <c r="E33" i="9"/>
  <c r="F33" i="9"/>
  <c r="G33" i="9"/>
  <c r="E34" i="9"/>
  <c r="F34" i="9"/>
  <c r="G34" i="9"/>
  <c r="F35" i="9"/>
  <c r="G35" i="9"/>
  <c r="H35" i="9"/>
  <c r="G36" i="9"/>
  <c r="H36" i="9"/>
  <c r="H37" i="9"/>
  <c r="I37" i="9"/>
  <c r="I38" i="9"/>
  <c r="J38" i="9"/>
  <c r="J39" i="9"/>
  <c r="K40" i="9"/>
  <c r="M72" i="9"/>
  <c r="M71" i="9"/>
  <c r="L71" i="9"/>
  <c r="M70" i="9"/>
  <c r="L70" i="9"/>
  <c r="K70" i="9"/>
  <c r="M69" i="9"/>
  <c r="L69" i="9"/>
  <c r="K69" i="9"/>
  <c r="J69" i="9"/>
  <c r="M68" i="9"/>
  <c r="L68" i="9"/>
  <c r="K68" i="9"/>
  <c r="J68" i="9"/>
  <c r="I68" i="9"/>
  <c r="M67" i="9"/>
  <c r="L67" i="9"/>
  <c r="K67" i="9"/>
  <c r="J67" i="9"/>
  <c r="I67" i="9"/>
  <c r="H67" i="9"/>
  <c r="M66" i="9"/>
  <c r="L66" i="9"/>
  <c r="K66" i="9"/>
  <c r="J66" i="9"/>
  <c r="I66" i="9"/>
  <c r="H66" i="9"/>
  <c r="G66" i="9"/>
  <c r="G65" i="9"/>
  <c r="F65" i="9"/>
  <c r="G64" i="9"/>
  <c r="F64" i="9"/>
  <c r="E64" i="9"/>
  <c r="G63" i="9"/>
  <c r="F63" i="9"/>
  <c r="E63" i="9"/>
  <c r="D63" i="9"/>
  <c r="L56" i="9"/>
  <c r="K55" i="9"/>
  <c r="K54" i="9"/>
  <c r="J54" i="9"/>
  <c r="L53" i="9"/>
  <c r="K53" i="9"/>
  <c r="J53" i="9"/>
  <c r="I53" i="9"/>
  <c r="I52" i="9"/>
  <c r="H52" i="9"/>
  <c r="H51" i="9"/>
  <c r="G51" i="9"/>
  <c r="L50" i="9"/>
  <c r="K50" i="9"/>
  <c r="J50" i="9"/>
  <c r="I50" i="9"/>
  <c r="H50" i="9"/>
  <c r="G50" i="9"/>
  <c r="F50" i="9"/>
  <c r="L49" i="9"/>
  <c r="K49" i="9"/>
  <c r="J49" i="9"/>
  <c r="I49" i="9"/>
  <c r="H49" i="9"/>
  <c r="G49" i="9"/>
  <c r="F49" i="9"/>
  <c r="E49" i="9"/>
  <c r="L48" i="9"/>
  <c r="K48" i="9"/>
  <c r="J48" i="9"/>
  <c r="I48" i="9"/>
  <c r="H48" i="9"/>
  <c r="G48" i="9"/>
  <c r="F48" i="9"/>
  <c r="E48" i="9"/>
  <c r="D48" i="9"/>
  <c r="J24" i="9"/>
  <c r="J23" i="9"/>
  <c r="I23" i="9"/>
  <c r="J22" i="9"/>
  <c r="I22" i="9"/>
  <c r="H22" i="9"/>
  <c r="J21" i="9"/>
  <c r="I21" i="9"/>
  <c r="H21" i="9"/>
  <c r="G21" i="9"/>
  <c r="J20" i="9"/>
  <c r="I20" i="9"/>
  <c r="H20" i="9"/>
  <c r="G20" i="9"/>
  <c r="F20" i="9"/>
  <c r="J19" i="9"/>
  <c r="I19" i="9"/>
  <c r="H19" i="9"/>
  <c r="G19" i="9"/>
  <c r="F19" i="9"/>
  <c r="E19" i="9"/>
  <c r="J18" i="9"/>
  <c r="I18" i="9"/>
  <c r="H18" i="9"/>
  <c r="G18" i="9"/>
  <c r="F18" i="9"/>
  <c r="E18" i="9"/>
  <c r="D18" i="9"/>
  <c r="G5" i="11" l="1"/>
  <c r="C5" i="11"/>
  <c r="F5" i="11"/>
  <c r="I5" i="11"/>
  <c r="J5" i="11"/>
  <c r="D5" i="11"/>
  <c r="H5" i="11" l="1"/>
  <c r="K5" i="11"/>
  <c r="E5" i="11"/>
</calcChain>
</file>

<file path=xl/sharedStrings.xml><?xml version="1.0" encoding="utf-8"?>
<sst xmlns="http://schemas.openxmlformats.org/spreadsheetml/2006/main" count="1702" uniqueCount="242">
  <si>
    <t>14/6/2014</t>
  </si>
  <si>
    <t>14/7/2014</t>
  </si>
  <si>
    <t>20/8/2014</t>
  </si>
  <si>
    <t>14/10/2014</t>
  </si>
  <si>
    <t>15/10/20414</t>
  </si>
  <si>
    <t>15/10/2014</t>
  </si>
  <si>
    <t>14/11/2014</t>
  </si>
  <si>
    <t>16/12/2014</t>
  </si>
  <si>
    <t>Desarmado</t>
  </si>
  <si>
    <t>17/12/2014</t>
  </si>
  <si>
    <t>19/1/2015</t>
  </si>
  <si>
    <t>R1</t>
  </si>
  <si>
    <t>R2</t>
  </si>
  <si>
    <t>R3</t>
  </si>
  <si>
    <t>R4</t>
  </si>
  <si>
    <t xml:space="preserve">3  5  14  </t>
  </si>
  <si>
    <t xml:space="preserve">1  9  10  </t>
  </si>
  <si>
    <t>4  6  15</t>
  </si>
  <si>
    <t>8  11  13</t>
  </si>
  <si>
    <t>R5</t>
  </si>
  <si>
    <t>2  7  12</t>
  </si>
  <si>
    <t>R 1</t>
  </si>
  <si>
    <t>21  24  26</t>
  </si>
  <si>
    <t>R 2</t>
  </si>
  <si>
    <t>18  28  30</t>
  </si>
  <si>
    <t>R 3</t>
  </si>
  <si>
    <t>16  20  27</t>
  </si>
  <si>
    <t>R 4</t>
  </si>
  <si>
    <t>19  22  23</t>
  </si>
  <si>
    <t>R 5</t>
  </si>
  <si>
    <t>17  25  29</t>
  </si>
  <si>
    <t>34  36  44</t>
  </si>
  <si>
    <t>33  35  43</t>
  </si>
  <si>
    <t>37  39  42</t>
  </si>
  <si>
    <t>38  40  41</t>
  </si>
  <si>
    <r>
      <rPr>
        <b/>
        <sz val="11"/>
        <color rgb="FF0070C0"/>
        <rFont val="Calibri"/>
        <family val="2"/>
        <scheme val="minor"/>
      </rPr>
      <t>31</t>
    </r>
    <r>
      <rPr>
        <sz val="11"/>
        <color theme="1"/>
        <rFont val="Calibri"/>
        <family val="2"/>
        <scheme val="minor"/>
      </rPr>
      <t xml:space="preserve">  </t>
    </r>
    <r>
      <rPr>
        <b/>
        <sz val="11"/>
        <color rgb="FF00B050"/>
        <rFont val="Calibri"/>
        <family val="2"/>
        <scheme val="minor"/>
      </rPr>
      <t>32</t>
    </r>
    <r>
      <rPr>
        <sz val="11"/>
        <color theme="1"/>
        <rFont val="Calibri"/>
        <family val="2"/>
        <scheme val="minor"/>
      </rPr>
      <t xml:space="preserve">  45</t>
    </r>
  </si>
  <si>
    <t xml:space="preserve"> </t>
  </si>
  <si>
    <t>Total</t>
  </si>
  <si>
    <t>FC</t>
  </si>
  <si>
    <t>EC</t>
  </si>
  <si>
    <t>LC</t>
  </si>
  <si>
    <t>oct</t>
  </si>
  <si>
    <t>jun</t>
  </si>
  <si>
    <t>jul</t>
  </si>
  <si>
    <t>sept</t>
  </si>
  <si>
    <t>nov</t>
  </si>
  <si>
    <t>dic</t>
  </si>
  <si>
    <t>ene</t>
  </si>
  <si>
    <t>feb</t>
  </si>
  <si>
    <t>mar</t>
  </si>
  <si>
    <t>sep</t>
  </si>
  <si>
    <t>abr</t>
  </si>
  <si>
    <t xml:space="preserve">mar </t>
  </si>
  <si>
    <t>Rep</t>
  </si>
  <si>
    <t>SD</t>
  </si>
  <si>
    <t>Proporción</t>
  </si>
  <si>
    <t>Jul</t>
  </si>
  <si>
    <t>Sept</t>
  </si>
  <si>
    <t>Oct</t>
  </si>
  <si>
    <t>Nov</t>
  </si>
  <si>
    <t>Feb</t>
  </si>
  <si>
    <t>Mar</t>
  </si>
  <si>
    <t>Abr</t>
  </si>
  <si>
    <t>Trat</t>
  </si>
  <si>
    <t>ANOVA</t>
  </si>
  <si>
    <t>Ago-abr</t>
  </si>
  <si>
    <t>Sep-abr</t>
  </si>
  <si>
    <t>Oct-abr</t>
  </si>
  <si>
    <t>Nov-abr</t>
  </si>
  <si>
    <t>Jul-abr</t>
  </si>
  <si>
    <t>(n=3)</t>
  </si>
  <si>
    <t>r1</t>
  </si>
  <si>
    <t>r9</t>
  </si>
  <si>
    <t>r10</t>
  </si>
  <si>
    <t>pr1</t>
  </si>
  <si>
    <t>pr9</t>
  </si>
  <si>
    <t>pr10</t>
  </si>
  <si>
    <t>r3</t>
  </si>
  <si>
    <t>r5</t>
  </si>
  <si>
    <t>r14</t>
  </si>
  <si>
    <t>pr3</t>
  </si>
  <si>
    <t>pr5</t>
  </si>
  <si>
    <t>pr14</t>
  </si>
  <si>
    <t>r4</t>
  </si>
  <si>
    <t>r6</t>
  </si>
  <si>
    <t>r15</t>
  </si>
  <si>
    <t>pr4</t>
  </si>
  <si>
    <t>pr6</t>
  </si>
  <si>
    <t>pr16</t>
  </si>
  <si>
    <t>r8</t>
  </si>
  <si>
    <t>r11</t>
  </si>
  <si>
    <t>r13</t>
  </si>
  <si>
    <t>pr8</t>
  </si>
  <si>
    <t>pr11</t>
  </si>
  <si>
    <t>pr13</t>
  </si>
  <si>
    <t>r2</t>
  </si>
  <si>
    <t>r7</t>
  </si>
  <si>
    <t>r12</t>
  </si>
  <si>
    <t>pr2</t>
  </si>
  <si>
    <t>pr7</t>
  </si>
  <si>
    <t>pr12</t>
  </si>
  <si>
    <t>r21</t>
  </si>
  <si>
    <t>r24</t>
  </si>
  <si>
    <t>r26</t>
  </si>
  <si>
    <t>pr21</t>
  </si>
  <si>
    <t>pr24</t>
  </si>
  <si>
    <t>pr26</t>
  </si>
  <si>
    <t>r18</t>
  </si>
  <si>
    <t>r28</t>
  </si>
  <si>
    <t>r30</t>
  </si>
  <si>
    <t>pr18</t>
  </si>
  <si>
    <t>pr28</t>
  </si>
  <si>
    <t>pr30</t>
  </si>
  <si>
    <t>r16</t>
  </si>
  <si>
    <t>r20</t>
  </si>
  <si>
    <t>r27</t>
  </si>
  <si>
    <t>pr20</t>
  </si>
  <si>
    <t>pr27</t>
  </si>
  <si>
    <t>r19</t>
  </si>
  <si>
    <t>r22</t>
  </si>
  <si>
    <t>r23</t>
  </si>
  <si>
    <t>r17</t>
  </si>
  <si>
    <t>r25</t>
  </si>
  <si>
    <t>r29</t>
  </si>
  <si>
    <t>pr19</t>
  </si>
  <si>
    <t>pr22</t>
  </si>
  <si>
    <t>pr23</t>
  </si>
  <si>
    <t>pr17</t>
  </si>
  <si>
    <t>pr25</t>
  </si>
  <si>
    <t>pr29</t>
  </si>
  <si>
    <t>r31</t>
  </si>
  <si>
    <t>r32</t>
  </si>
  <si>
    <t>r45</t>
  </si>
  <si>
    <t>pr31</t>
  </si>
  <si>
    <t>pr32</t>
  </si>
  <si>
    <t>pr45</t>
  </si>
  <si>
    <t>r34</t>
  </si>
  <si>
    <t>r36</t>
  </si>
  <si>
    <t>r44</t>
  </si>
  <si>
    <t>pr34</t>
  </si>
  <si>
    <t>pr36</t>
  </si>
  <si>
    <t>pr44</t>
  </si>
  <si>
    <t>r33</t>
  </si>
  <si>
    <t>r43</t>
  </si>
  <si>
    <t>r35</t>
  </si>
  <si>
    <t>pr35</t>
  </si>
  <si>
    <t>r37</t>
  </si>
  <si>
    <t>r39</t>
  </si>
  <si>
    <t>r42</t>
  </si>
  <si>
    <t>pr37</t>
  </si>
  <si>
    <t>pr39</t>
  </si>
  <si>
    <t>pr42</t>
  </si>
  <si>
    <t>r38</t>
  </si>
  <si>
    <t>r40</t>
  </si>
  <si>
    <t>r41</t>
  </si>
  <si>
    <t>pr38</t>
  </si>
  <si>
    <t>pr40</t>
  </si>
  <si>
    <t>pr41</t>
  </si>
  <si>
    <t>Macollos nuevos</t>
  </si>
  <si>
    <t>total</t>
  </si>
  <si>
    <t>origen</t>
  </si>
  <si>
    <t>Total 187</t>
  </si>
  <si>
    <t>total 180</t>
  </si>
  <si>
    <t>total 173</t>
  </si>
  <si>
    <t>Total 186</t>
  </si>
  <si>
    <t>Total 160</t>
  </si>
  <si>
    <t>Total  222</t>
  </si>
  <si>
    <t>Total 224</t>
  </si>
  <si>
    <t>Total 182</t>
  </si>
  <si>
    <t>Total 202</t>
  </si>
  <si>
    <t>Total 217</t>
  </si>
  <si>
    <t>Total 141</t>
  </si>
  <si>
    <t>Total 193</t>
  </si>
  <si>
    <t>Total 223</t>
  </si>
  <si>
    <t>Total 162</t>
  </si>
  <si>
    <t>aug</t>
  </si>
  <si>
    <t>dec</t>
  </si>
  <si>
    <t>jan</t>
  </si>
  <si>
    <t>apr</t>
  </si>
  <si>
    <t>Jun</t>
  </si>
  <si>
    <t>Aug</t>
  </si>
  <si>
    <t>Sep</t>
  </si>
  <si>
    <t>Dec</t>
  </si>
  <si>
    <t>Jan</t>
  </si>
  <si>
    <t>Apr</t>
  </si>
  <si>
    <t>Jun, 2014</t>
  </si>
  <si>
    <t>Jan, 2015</t>
  </si>
  <si>
    <t>Jun-Jul, 2014</t>
  </si>
  <si>
    <t>Sep-Oct</t>
  </si>
  <si>
    <t>Oct-Nov</t>
  </si>
  <si>
    <t>Feb-Mar</t>
  </si>
  <si>
    <t>Nov-Dec</t>
  </si>
  <si>
    <t>Jul-Aug</t>
  </si>
  <si>
    <t>Aug-Sep</t>
  </si>
  <si>
    <t>Dec-Jan, 2015</t>
  </si>
  <si>
    <t>Jan-Feb</t>
  </si>
  <si>
    <t>Mar-Apr</t>
  </si>
  <si>
    <t>sd</t>
  </si>
  <si>
    <t>Destructive sampling</t>
  </si>
  <si>
    <t>Plant</t>
  </si>
  <si>
    <t>Date</t>
  </si>
  <si>
    <t>Sum</t>
  </si>
  <si>
    <t>Previous month</t>
  </si>
  <si>
    <t>Month</t>
  </si>
  <si>
    <t xml:space="preserve">Previous month </t>
  </si>
  <si>
    <t>Fen</t>
  </si>
  <si>
    <t xml:space="preserve">Mar </t>
  </si>
  <si>
    <t>Cohort</t>
  </si>
  <si>
    <t>Sampling date</t>
  </si>
  <si>
    <t xml:space="preserve">Jan </t>
  </si>
  <si>
    <t>New</t>
  </si>
  <si>
    <t>Plant 2</t>
  </si>
  <si>
    <t>Plant 7</t>
  </si>
  <si>
    <t>Plant 12</t>
  </si>
  <si>
    <t>Days between measurements</t>
  </si>
  <si>
    <t>Plant 17</t>
  </si>
  <si>
    <t>Plant 25</t>
  </si>
  <si>
    <t>Plant 29</t>
  </si>
  <si>
    <t>Half-life</t>
  </si>
  <si>
    <t>Plant 41</t>
  </si>
  <si>
    <t>Plant 40</t>
  </si>
  <si>
    <t>Plant 38</t>
  </si>
  <si>
    <t>TAR ®</t>
  </si>
  <si>
    <t>TDR ®</t>
  </si>
  <si>
    <t>Treat</t>
  </si>
  <si>
    <t>Survival</t>
  </si>
  <si>
    <t xml:space="preserve">TDR, r, </t>
  </si>
  <si>
    <t>Treatment</t>
  </si>
  <si>
    <t xml:space="preserve">TAR, r, </t>
  </si>
  <si>
    <t>Survival (by cohort) til Apr</t>
  </si>
  <si>
    <t>rTAR Tall fescue</t>
  </si>
  <si>
    <t>rTAR tall wheatgrass</t>
  </si>
  <si>
    <t>Jun-Aug</t>
  </si>
  <si>
    <t>Sep-Dec</t>
  </si>
  <si>
    <t>Jan-Mar</t>
  </si>
  <si>
    <t>Origin of cohorts til 14-4-15 (clustered)</t>
  </si>
  <si>
    <t>Destructive sampling : cohort of origin of live  tillers on xxx measurement date</t>
  </si>
  <si>
    <t>Proportion</t>
  </si>
  <si>
    <t>18/2/2015 (all vegetative tillers)</t>
  </si>
  <si>
    <t>(March, all vegetative tillers)</t>
  </si>
  <si>
    <t>Measurement date</t>
  </si>
  <si>
    <t>19/1/2015 (in Jan all tillers from basal buds)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</si>
</sst>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d/m/yy;@"/>
    <numFmt numFmtId="166" formatCode="dd/mm/yy;@"/>
    <numFmt numFmtId="167" formatCode="[$-409]mmm\-yy;@"/>
  </numFmts>
  <fonts count="12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C000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2"/>
      </right>
      <top/>
      <bottom/>
      <diagonal/>
    </border>
    <border>
      <left/>
      <right style="thin">
        <color theme="0" tint="-0.249977111117893"/>
      </right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14" fontId="0" fillId="0" borderId="0" xfId="0" applyNumberFormat="1"/>
    <xf numFmtId="0" fontId="1" fillId="0" borderId="0" xfId="0" applyFont="1"/>
    <xf numFmtId="0" fontId="0" fillId="0" borderId="0" xfId="0" applyAlignment="1"/>
    <xf numFmtId="2" fontId="0" fillId="0" borderId="0" xfId="0" applyNumberFormat="1"/>
    <xf numFmtId="164" fontId="0" fillId="0" borderId="0" xfId="0" applyNumberFormat="1"/>
    <xf numFmtId="164" fontId="2" fillId="0" borderId="0" xfId="0" applyNumberFormat="1" applyFon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4" fontId="3" fillId="0" borderId="0" xfId="0" applyNumberFormat="1" applyFont="1"/>
    <xf numFmtId="0" fontId="4" fillId="0" borderId="0" xfId="0" applyFont="1" applyAlignment="1">
      <alignment horizontal="center"/>
    </xf>
    <xf numFmtId="1" fontId="3" fillId="0" borderId="0" xfId="0" applyNumberFormat="1" applyFont="1"/>
    <xf numFmtId="1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4" fontId="3" fillId="0" borderId="0" xfId="0" applyNumberFormat="1" applyFont="1" applyFill="1"/>
    <xf numFmtId="1" fontId="0" fillId="0" borderId="0" xfId="0" applyNumberFormat="1"/>
    <xf numFmtId="0" fontId="4" fillId="0" borderId="0" xfId="0" applyFont="1"/>
    <xf numFmtId="0" fontId="0" fillId="2" borderId="0" xfId="0" applyFill="1"/>
    <xf numFmtId="2" fontId="8" fillId="0" borderId="0" xfId="0" applyNumberFormat="1" applyFont="1"/>
    <xf numFmtId="2" fontId="9" fillId="0" borderId="0" xfId="0" applyNumberFormat="1" applyFont="1"/>
    <xf numFmtId="2" fontId="7" fillId="0" borderId="0" xfId="0" applyNumberFormat="1" applyFont="1"/>
    <xf numFmtId="2" fontId="3" fillId="0" borderId="0" xfId="0" applyNumberFormat="1" applyFont="1"/>
    <xf numFmtId="165" fontId="0" fillId="0" borderId="0" xfId="0" applyNumberFormat="1"/>
    <xf numFmtId="166" fontId="0" fillId="0" borderId="0" xfId="0" applyNumberFormat="1"/>
    <xf numFmtId="0" fontId="0" fillId="0" borderId="0" xfId="0" applyFill="1" applyAlignment="1"/>
    <xf numFmtId="0" fontId="0" fillId="0" borderId="0" xfId="0" applyFill="1"/>
    <xf numFmtId="14" fontId="0" fillId="0" borderId="0" xfId="0" applyNumberFormat="1" applyFill="1"/>
    <xf numFmtId="14" fontId="0" fillId="0" borderId="0" xfId="0" applyNumberFormat="1" applyFill="1" applyAlignment="1"/>
    <xf numFmtId="0" fontId="0" fillId="3" borderId="2" xfId="0" applyFill="1" applyBorder="1" applyAlignment="1"/>
    <xf numFmtId="0" fontId="0" fillId="0" borderId="3" xfId="0" applyBorder="1"/>
    <xf numFmtId="0" fontId="0" fillId="0" borderId="0" xfId="0" applyFill="1" applyBorder="1"/>
    <xf numFmtId="0" fontId="0" fillId="0" borderId="4" xfId="0" applyFill="1" applyBorder="1"/>
    <xf numFmtId="0" fontId="0" fillId="3" borderId="4" xfId="0" applyFill="1" applyBorder="1"/>
    <xf numFmtId="0" fontId="0" fillId="0" borderId="3" xfId="0" applyFill="1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right"/>
    </xf>
    <xf numFmtId="2" fontId="3" fillId="0" borderId="0" xfId="0" applyNumberFormat="1" applyFont="1" applyAlignment="1">
      <alignment horizontal="center"/>
    </xf>
    <xf numFmtId="14" fontId="0" fillId="0" borderId="4" xfId="0" applyNumberFormat="1" applyFill="1" applyBorder="1"/>
    <xf numFmtId="164" fontId="0" fillId="0" borderId="0" xfId="0" applyNumberFormat="1" applyFill="1"/>
    <xf numFmtId="164" fontId="0" fillId="0" borderId="0" xfId="0" applyNumberFormat="1" applyFill="1" applyBorder="1"/>
    <xf numFmtId="1" fontId="4" fillId="0" borderId="0" xfId="0" applyNumberFormat="1" applyFont="1"/>
    <xf numFmtId="0" fontId="0" fillId="0" borderId="0" xfId="0" applyBorder="1"/>
    <xf numFmtId="0" fontId="1" fillId="0" borderId="0" xfId="0" applyFont="1" applyBorder="1"/>
    <xf numFmtId="0" fontId="8" fillId="0" borderId="0" xfId="0" applyFont="1" applyFill="1"/>
    <xf numFmtId="0" fontId="3" fillId="0" borderId="0" xfId="0" applyFont="1" applyFill="1"/>
    <xf numFmtId="0" fontId="8" fillId="0" borderId="0" xfId="0" applyFont="1"/>
    <xf numFmtId="0" fontId="0" fillId="3" borderId="0" xfId="0" applyFont="1" applyFill="1" applyBorder="1"/>
    <xf numFmtId="0" fontId="0" fillId="0" borderId="0" xfId="0" applyFont="1" applyFill="1" applyBorder="1"/>
    <xf numFmtId="0" fontId="0" fillId="0" borderId="0" xfId="0" applyFont="1"/>
    <xf numFmtId="0" fontId="4" fillId="0" borderId="0" xfId="0" applyFont="1" applyFill="1"/>
    <xf numFmtId="0" fontId="0" fillId="0" borderId="0" xfId="0" applyFont="1" applyFill="1"/>
    <xf numFmtId="0" fontId="0" fillId="0" borderId="1" xfId="0" applyFont="1" applyFill="1" applyBorder="1"/>
    <xf numFmtId="0" fontId="5" fillId="0" borderId="0" xfId="0" applyFont="1" applyFill="1"/>
    <xf numFmtId="0" fontId="0" fillId="3" borderId="2" xfId="0" applyFont="1" applyFill="1" applyBorder="1"/>
    <xf numFmtId="0" fontId="3" fillId="0" borderId="0" xfId="0" applyFont="1"/>
    <xf numFmtId="0" fontId="3" fillId="3" borderId="2" xfId="0" applyFont="1" applyFill="1" applyBorder="1"/>
    <xf numFmtId="0" fontId="3" fillId="0" borderId="0" xfId="0" applyFont="1" applyFill="1" applyBorder="1"/>
    <xf numFmtId="0" fontId="3" fillId="0" borderId="2" xfId="0" applyFont="1" applyBorder="1"/>
    <xf numFmtId="0" fontId="0" fillId="0" borderId="4" xfId="0" applyFont="1" applyFill="1" applyBorder="1"/>
    <xf numFmtId="0" fontId="0" fillId="3" borderId="4" xfId="0" applyFont="1" applyFill="1" applyBorder="1"/>
    <xf numFmtId="0" fontId="0" fillId="0" borderId="3" xfId="0" applyFont="1" applyFill="1" applyBorder="1"/>
    <xf numFmtId="0" fontId="3" fillId="0" borderId="4" xfId="0" applyFont="1" applyFill="1" applyBorder="1"/>
    <xf numFmtId="0" fontId="3" fillId="3" borderId="4" xfId="0" applyFont="1" applyFill="1" applyBorder="1"/>
    <xf numFmtId="0" fontId="3" fillId="0" borderId="4" xfId="0" applyFont="1" applyBorder="1"/>
    <xf numFmtId="0" fontId="7" fillId="0" borderId="0" xfId="0" applyFont="1" applyAlignment="1">
      <alignment horizontal="center"/>
    </xf>
    <xf numFmtId="0" fontId="7" fillId="0" borderId="0" xfId="0" applyFont="1"/>
    <xf numFmtId="2" fontId="7" fillId="0" borderId="0" xfId="0" applyNumberFormat="1" applyFont="1" applyAlignment="1">
      <alignment horizontal="center"/>
    </xf>
    <xf numFmtId="164" fontId="7" fillId="0" borderId="0" xfId="0" applyNumberFormat="1" applyFont="1"/>
    <xf numFmtId="0" fontId="3" fillId="0" borderId="0" xfId="0" applyFont="1" applyAlignment="1">
      <alignment horizontal="center"/>
    </xf>
    <xf numFmtId="2" fontId="0" fillId="2" borderId="0" xfId="0" applyNumberFormat="1" applyFill="1" applyAlignment="1">
      <alignment horizontal="center"/>
    </xf>
    <xf numFmtId="0" fontId="0" fillId="4" borderId="0" xfId="0" applyFill="1"/>
    <xf numFmtId="1" fontId="3" fillId="0" borderId="0" xfId="0" applyNumberFormat="1" applyFont="1" applyFill="1"/>
    <xf numFmtId="1" fontId="3" fillId="0" borderId="0" xfId="0" applyNumberFormat="1" applyFont="1" applyAlignment="1">
      <alignment horizontal="center"/>
    </xf>
    <xf numFmtId="14" fontId="0" fillId="2" borderId="0" xfId="0" applyNumberFormat="1" applyFill="1"/>
    <xf numFmtId="2" fontId="3" fillId="2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4" fontId="0" fillId="2" borderId="0" xfId="0" applyNumberFormat="1" applyFill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" fontId="0" fillId="0" borderId="0" xfId="0" applyNumberFormat="1"/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2" fontId="0" fillId="0" borderId="0" xfId="0" applyNumberFormat="1" applyBorder="1"/>
    <xf numFmtId="0" fontId="0" fillId="0" borderId="5" xfId="0" applyBorder="1"/>
    <xf numFmtId="0" fontId="0" fillId="3" borderId="6" xfId="0" applyFont="1" applyFill="1" applyBorder="1"/>
    <xf numFmtId="14" fontId="0" fillId="0" borderId="7" xfId="0" applyNumberFormat="1" applyFill="1" applyBorder="1"/>
    <xf numFmtId="167" fontId="0" fillId="0" borderId="0" xfId="0" applyNumberFormat="1"/>
    <xf numFmtId="0" fontId="0" fillId="0" borderId="0" xfId="0" applyNumberFormat="1"/>
    <xf numFmtId="14" fontId="0" fillId="0" borderId="0" xfId="0" applyNumberFormat="1" applyFill="1" applyBorder="1"/>
    <xf numFmtId="0" fontId="3" fillId="2" borderId="0" xfId="0" applyFont="1" applyFill="1"/>
    <xf numFmtId="0" fontId="3" fillId="2" borderId="0" xfId="0" applyFont="1" applyFill="1" applyBorder="1"/>
    <xf numFmtId="0" fontId="0" fillId="2" borderId="0" xfId="0" applyFill="1" applyAlignment="1">
      <alignment horizontal="right"/>
    </xf>
    <xf numFmtId="1" fontId="0" fillId="2" borderId="0" xfId="0" applyNumberFormat="1" applyFill="1" applyAlignment="1">
      <alignment horizontal="right"/>
    </xf>
    <xf numFmtId="1" fontId="0" fillId="2" borderId="0" xfId="0" applyNumberFormat="1" applyFill="1"/>
    <xf numFmtId="0" fontId="3" fillId="2" borderId="0" xfId="0" applyFont="1" applyFill="1" applyBorder="1" applyAlignment="1">
      <alignment horizontal="right"/>
    </xf>
    <xf numFmtId="14" fontId="3" fillId="0" borderId="0" xfId="0" applyNumberFormat="1" applyFont="1" applyFill="1"/>
    <xf numFmtId="164" fontId="8" fillId="0" borderId="0" xfId="0" applyNumberFormat="1" applyFont="1" applyFill="1"/>
    <xf numFmtId="2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2" fontId="0" fillId="2" borderId="0" xfId="0" applyNumberFormat="1" applyFill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14" fontId="5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'Figures rTAR and rTDR'!$B$3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'Figures rTAR and rTDR'!$C$2:$L$2</c:f>
              <c:strCache>
                <c:ptCount val="10"/>
                <c:pt idx="0">
                  <c:v>Jun-Jul, 2014</c:v>
                </c:pt>
                <c:pt idx="1">
                  <c:v>Jul-Aug</c:v>
                </c:pt>
                <c:pt idx="2">
                  <c:v>Aug-Sep</c:v>
                </c:pt>
                <c:pt idx="3">
                  <c:v>Sep-Oct</c:v>
                </c:pt>
                <c:pt idx="4">
                  <c:v>Oct-Nov</c:v>
                </c:pt>
                <c:pt idx="5">
                  <c:v>Nov-Dec</c:v>
                </c:pt>
                <c:pt idx="6">
                  <c:v>Dec-Jan, 2015</c:v>
                </c:pt>
                <c:pt idx="7">
                  <c:v>Jan-Feb</c:v>
                </c:pt>
                <c:pt idx="8">
                  <c:v>Feb-Mar</c:v>
                </c:pt>
                <c:pt idx="9">
                  <c:v>Mar-Apr</c:v>
                </c:pt>
              </c:strCache>
            </c:strRef>
          </c:cat>
          <c:val>
            <c:numRef>
              <c:f>'Figures rTAR and rTDR'!$C$3:$L$3</c:f>
              <c:numCache>
                <c:formatCode>General</c:formatCode>
                <c:ptCount val="10"/>
                <c:pt idx="0">
                  <c:v>9.3000000000000007</c:v>
                </c:pt>
                <c:pt idx="1">
                  <c:v>5.5</c:v>
                </c:pt>
                <c:pt idx="2">
                  <c:v>1.6</c:v>
                </c:pt>
                <c:pt idx="3">
                  <c:v>1.1000000000000001</c:v>
                </c:pt>
                <c:pt idx="4">
                  <c:v>0.5</c:v>
                </c:pt>
                <c:pt idx="5">
                  <c:v>0.4</c:v>
                </c:pt>
                <c:pt idx="6" formatCode="0.0">
                  <c:v>0.31</c:v>
                </c:pt>
                <c:pt idx="7">
                  <c:v>0.1</c:v>
                </c:pt>
                <c:pt idx="8">
                  <c:v>0.2</c:v>
                </c:pt>
                <c:pt idx="9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4A-47A4-8EAE-852B8D78D653}"/>
            </c:ext>
          </c:extLst>
        </c:ser>
        <c:ser>
          <c:idx val="1"/>
          <c:order val="1"/>
          <c:tx>
            <c:strRef>
              <c:f>'Figures rTAR and rTDR'!$B$4</c:f>
              <c:strCache>
                <c:ptCount val="1"/>
                <c:pt idx="0">
                  <c:v>EC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'Figures rTAR and rTDR'!$C$2:$L$2</c:f>
              <c:strCache>
                <c:ptCount val="10"/>
                <c:pt idx="0">
                  <c:v>Jun-Jul, 2014</c:v>
                </c:pt>
                <c:pt idx="1">
                  <c:v>Jul-Aug</c:v>
                </c:pt>
                <c:pt idx="2">
                  <c:v>Aug-Sep</c:v>
                </c:pt>
                <c:pt idx="3">
                  <c:v>Sep-Oct</c:v>
                </c:pt>
                <c:pt idx="4">
                  <c:v>Oct-Nov</c:v>
                </c:pt>
                <c:pt idx="5">
                  <c:v>Nov-Dec</c:v>
                </c:pt>
                <c:pt idx="6">
                  <c:v>Dec-Jan, 2015</c:v>
                </c:pt>
                <c:pt idx="7">
                  <c:v>Jan-Feb</c:v>
                </c:pt>
                <c:pt idx="8">
                  <c:v>Feb-Mar</c:v>
                </c:pt>
                <c:pt idx="9">
                  <c:v>Mar-Apr</c:v>
                </c:pt>
              </c:strCache>
            </c:strRef>
          </c:cat>
          <c:val>
            <c:numRef>
              <c:f>'Figures rTAR and rTDR'!$C$4:$L$4</c:f>
              <c:numCache>
                <c:formatCode>0.0</c:formatCode>
                <c:ptCount val="10"/>
                <c:pt idx="0" formatCode="General">
                  <c:v>10.1</c:v>
                </c:pt>
                <c:pt idx="1">
                  <c:v>6</c:v>
                </c:pt>
                <c:pt idx="2" formatCode="General">
                  <c:v>1.4</c:v>
                </c:pt>
                <c:pt idx="3" formatCode="General">
                  <c:v>1.2</c:v>
                </c:pt>
                <c:pt idx="4" formatCode="General">
                  <c:v>0.6</c:v>
                </c:pt>
                <c:pt idx="5" formatCode="General">
                  <c:v>0.5</c:v>
                </c:pt>
                <c:pt idx="6" formatCode="General">
                  <c:v>0.3</c:v>
                </c:pt>
                <c:pt idx="7" formatCode="General">
                  <c:v>0.1</c:v>
                </c:pt>
                <c:pt idx="8" formatCode="General">
                  <c:v>0.1</c:v>
                </c:pt>
                <c:pt idx="9" formatCode="General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4A-47A4-8EAE-852B8D78D653}"/>
            </c:ext>
          </c:extLst>
        </c:ser>
        <c:ser>
          <c:idx val="2"/>
          <c:order val="2"/>
          <c:tx>
            <c:strRef>
              <c:f>'Figures rTAR and rTDR'!$B$5</c:f>
              <c:strCache>
                <c:ptCount val="1"/>
                <c:pt idx="0">
                  <c:v>LC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'Figures rTAR and rTDR'!$C$2:$L$2</c:f>
              <c:strCache>
                <c:ptCount val="10"/>
                <c:pt idx="0">
                  <c:v>Jun-Jul, 2014</c:v>
                </c:pt>
                <c:pt idx="1">
                  <c:v>Jul-Aug</c:v>
                </c:pt>
                <c:pt idx="2">
                  <c:v>Aug-Sep</c:v>
                </c:pt>
                <c:pt idx="3">
                  <c:v>Sep-Oct</c:v>
                </c:pt>
                <c:pt idx="4">
                  <c:v>Oct-Nov</c:v>
                </c:pt>
                <c:pt idx="5">
                  <c:v>Nov-Dec</c:v>
                </c:pt>
                <c:pt idx="6">
                  <c:v>Dec-Jan, 2015</c:v>
                </c:pt>
                <c:pt idx="7">
                  <c:v>Jan-Feb</c:v>
                </c:pt>
                <c:pt idx="8">
                  <c:v>Feb-Mar</c:v>
                </c:pt>
                <c:pt idx="9">
                  <c:v>Mar-Apr</c:v>
                </c:pt>
              </c:strCache>
            </c:strRef>
          </c:cat>
          <c:val>
            <c:numRef>
              <c:f>'Figures rTAR and rTDR'!$C$5:$L$5</c:f>
              <c:numCache>
                <c:formatCode>General</c:formatCode>
                <c:ptCount val="10"/>
                <c:pt idx="0">
                  <c:v>7.5</c:v>
                </c:pt>
                <c:pt idx="1">
                  <c:v>6.1</c:v>
                </c:pt>
                <c:pt idx="2">
                  <c:v>1.8</c:v>
                </c:pt>
                <c:pt idx="3">
                  <c:v>1.2</c:v>
                </c:pt>
                <c:pt idx="4">
                  <c:v>0.8</c:v>
                </c:pt>
                <c:pt idx="5">
                  <c:v>0.6</c:v>
                </c:pt>
                <c:pt idx="6">
                  <c:v>0.2</c:v>
                </c:pt>
                <c:pt idx="7">
                  <c:v>0.1</c:v>
                </c:pt>
                <c:pt idx="8">
                  <c:v>0.1</c:v>
                </c:pt>
                <c:pt idx="9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4A-47A4-8EAE-852B8D78D6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047928"/>
        <c:axId val="351048320"/>
      </c:barChart>
      <c:catAx>
        <c:axId val="351047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51048320"/>
        <c:crosses val="autoZero"/>
        <c:auto val="1"/>
        <c:lblAlgn val="ctr"/>
        <c:lblOffset val="100"/>
        <c:noMultiLvlLbl val="0"/>
      </c:catAx>
      <c:valAx>
        <c:axId val="351048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100"/>
                  <a:t>Tillers.100 tillers</a:t>
                </a:r>
                <a:r>
                  <a:rPr lang="en-US" sz="1100" baseline="30000"/>
                  <a:t>-1</a:t>
                </a:r>
                <a:r>
                  <a:rPr lang="en-US" sz="1100"/>
                  <a:t>.day</a:t>
                </a:r>
                <a:r>
                  <a:rPr lang="en-US" sz="1100" baseline="30000"/>
                  <a:t>-1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51047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'Figures rTAR and rTDR'!$B$32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'Figures rTAR and rTDR'!$C$31:$L$31</c:f>
              <c:strCache>
                <c:ptCount val="10"/>
                <c:pt idx="0">
                  <c:v>Jun-Jul, 2014</c:v>
                </c:pt>
                <c:pt idx="1">
                  <c:v>Jul-Aug</c:v>
                </c:pt>
                <c:pt idx="2">
                  <c:v>Aug-Sep</c:v>
                </c:pt>
                <c:pt idx="3">
                  <c:v>Sep-Oct</c:v>
                </c:pt>
                <c:pt idx="4">
                  <c:v>Oct-Nov</c:v>
                </c:pt>
                <c:pt idx="5">
                  <c:v>Nov-Dec</c:v>
                </c:pt>
                <c:pt idx="6">
                  <c:v>Dec-Jan, 2015</c:v>
                </c:pt>
                <c:pt idx="7">
                  <c:v>Jan-Feb</c:v>
                </c:pt>
                <c:pt idx="8">
                  <c:v>Feb-Mar</c:v>
                </c:pt>
                <c:pt idx="9">
                  <c:v>Mar-Apr</c:v>
                </c:pt>
              </c:strCache>
            </c:strRef>
          </c:cat>
          <c:val>
            <c:numRef>
              <c:f>'Figures rTAR and rTDR'!$C$32:$L$32</c:f>
              <c:numCache>
                <c:formatCode>General</c:formatCode>
                <c:ptCount val="10"/>
                <c:pt idx="0">
                  <c:v>5.8</c:v>
                </c:pt>
                <c:pt idx="1">
                  <c:v>7.1</c:v>
                </c:pt>
                <c:pt idx="2">
                  <c:v>1.1000000000000001</c:v>
                </c:pt>
                <c:pt idx="3">
                  <c:v>1.1000000000000001</c:v>
                </c:pt>
                <c:pt idx="4">
                  <c:v>0.5</c:v>
                </c:pt>
                <c:pt idx="5" formatCode="0.0">
                  <c:v>0.1</c:v>
                </c:pt>
                <c:pt idx="6">
                  <c:v>0.9</c:v>
                </c:pt>
                <c:pt idx="7">
                  <c:v>1</c:v>
                </c:pt>
                <c:pt idx="8">
                  <c:v>0.2</c:v>
                </c:pt>
                <c:pt idx="9">
                  <c:v>1.1000000000000001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F2-4733-918E-7E9DC0BE35F5}"/>
            </c:ext>
          </c:extLst>
        </c:ser>
        <c:ser>
          <c:idx val="1"/>
          <c:order val="1"/>
          <c:tx>
            <c:strRef>
              <c:f>'Figures rTAR and rTDR'!$B$33</c:f>
              <c:strCache>
                <c:ptCount val="1"/>
                <c:pt idx="0">
                  <c:v>EC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'Figures rTAR and rTDR'!$C$31:$L$31</c:f>
              <c:strCache>
                <c:ptCount val="10"/>
                <c:pt idx="0">
                  <c:v>Jun-Jul, 2014</c:v>
                </c:pt>
                <c:pt idx="1">
                  <c:v>Jul-Aug</c:v>
                </c:pt>
                <c:pt idx="2">
                  <c:v>Aug-Sep</c:v>
                </c:pt>
                <c:pt idx="3">
                  <c:v>Sep-Oct</c:v>
                </c:pt>
                <c:pt idx="4">
                  <c:v>Oct-Nov</c:v>
                </c:pt>
                <c:pt idx="5">
                  <c:v>Nov-Dec</c:v>
                </c:pt>
                <c:pt idx="6">
                  <c:v>Dec-Jan, 2015</c:v>
                </c:pt>
                <c:pt idx="7">
                  <c:v>Jan-Feb</c:v>
                </c:pt>
                <c:pt idx="8">
                  <c:v>Feb-Mar</c:v>
                </c:pt>
                <c:pt idx="9">
                  <c:v>Mar-Apr</c:v>
                </c:pt>
              </c:strCache>
            </c:strRef>
          </c:cat>
          <c:val>
            <c:numRef>
              <c:f>'Figures rTAR and rTDR'!$C$33:$L$33</c:f>
              <c:numCache>
                <c:formatCode>General</c:formatCode>
                <c:ptCount val="10"/>
                <c:pt idx="0" formatCode="0.0">
                  <c:v>5</c:v>
                </c:pt>
                <c:pt idx="1">
                  <c:v>7.8</c:v>
                </c:pt>
                <c:pt idx="2">
                  <c:v>1.4</c:v>
                </c:pt>
                <c:pt idx="3">
                  <c:v>1.4</c:v>
                </c:pt>
                <c:pt idx="4">
                  <c:v>0.8</c:v>
                </c:pt>
                <c:pt idx="5">
                  <c:v>0.2</c:v>
                </c:pt>
                <c:pt idx="6">
                  <c:v>0.2</c:v>
                </c:pt>
                <c:pt idx="7">
                  <c:v>0.3</c:v>
                </c:pt>
                <c:pt idx="8" formatCode="0.0">
                  <c:v>1</c:v>
                </c:pt>
                <c:pt idx="9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F2-4733-918E-7E9DC0BE35F5}"/>
            </c:ext>
          </c:extLst>
        </c:ser>
        <c:ser>
          <c:idx val="2"/>
          <c:order val="2"/>
          <c:tx>
            <c:strRef>
              <c:f>'Figures rTAR and rTDR'!$B$34</c:f>
              <c:strCache>
                <c:ptCount val="1"/>
                <c:pt idx="0">
                  <c:v>LC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'Figures rTAR and rTDR'!$C$31:$L$31</c:f>
              <c:strCache>
                <c:ptCount val="10"/>
                <c:pt idx="0">
                  <c:v>Jun-Jul, 2014</c:v>
                </c:pt>
                <c:pt idx="1">
                  <c:v>Jul-Aug</c:v>
                </c:pt>
                <c:pt idx="2">
                  <c:v>Aug-Sep</c:v>
                </c:pt>
                <c:pt idx="3">
                  <c:v>Sep-Oct</c:v>
                </c:pt>
                <c:pt idx="4">
                  <c:v>Oct-Nov</c:v>
                </c:pt>
                <c:pt idx="5">
                  <c:v>Nov-Dec</c:v>
                </c:pt>
                <c:pt idx="6">
                  <c:v>Dec-Jan, 2015</c:v>
                </c:pt>
                <c:pt idx="7">
                  <c:v>Jan-Feb</c:v>
                </c:pt>
                <c:pt idx="8">
                  <c:v>Feb-Mar</c:v>
                </c:pt>
                <c:pt idx="9">
                  <c:v>Mar-Apr</c:v>
                </c:pt>
              </c:strCache>
            </c:strRef>
          </c:cat>
          <c:val>
            <c:numRef>
              <c:f>'Figures rTAR and rTDR'!$C$34:$L$34</c:f>
              <c:numCache>
                <c:formatCode>General</c:formatCode>
                <c:ptCount val="10"/>
                <c:pt idx="0">
                  <c:v>6.6</c:v>
                </c:pt>
                <c:pt idx="1">
                  <c:v>6.8</c:v>
                </c:pt>
                <c:pt idx="2">
                  <c:v>1.3</c:v>
                </c:pt>
                <c:pt idx="3">
                  <c:v>1.3</c:v>
                </c:pt>
                <c:pt idx="4">
                  <c:v>0.7</c:v>
                </c:pt>
                <c:pt idx="5">
                  <c:v>0.2</c:v>
                </c:pt>
                <c:pt idx="6">
                  <c:v>0.3</c:v>
                </c:pt>
                <c:pt idx="7">
                  <c:v>0.9</c:v>
                </c:pt>
                <c:pt idx="8">
                  <c:v>0.3</c:v>
                </c:pt>
                <c:pt idx="9">
                  <c:v>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F2-4733-918E-7E9DC0BE35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2405544"/>
        <c:axId val="352405936"/>
      </c:barChart>
      <c:catAx>
        <c:axId val="352405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52405936"/>
        <c:crosses val="autoZero"/>
        <c:auto val="1"/>
        <c:lblAlgn val="ctr"/>
        <c:lblOffset val="100"/>
        <c:noMultiLvlLbl val="0"/>
      </c:catAx>
      <c:valAx>
        <c:axId val="352405936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100"/>
                  <a:t>Tillers.100 tillers</a:t>
                </a:r>
                <a:r>
                  <a:rPr lang="en-US" sz="1100" baseline="30000"/>
                  <a:t>-1</a:t>
                </a:r>
                <a:r>
                  <a:rPr lang="en-US" sz="1100"/>
                  <a:t>.day</a:t>
                </a:r>
                <a:r>
                  <a:rPr lang="en-US" sz="1100" baseline="30000"/>
                  <a:t>-1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52405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03149606299217E-2"/>
          <c:y val="6.4814814814814811E-2"/>
          <c:w val="0.90286351706036749"/>
          <c:h val="0.790818022747156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TPD'!$A$4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'Figure TPD'!$B$3:$L$3</c:f>
              <c:strCache>
                <c:ptCount val="11"/>
                <c:pt idx="0">
                  <c:v>Jun, 2014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Jan, 2015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</c:strCache>
            </c:strRef>
          </c:cat>
          <c:val>
            <c:numRef>
              <c:f>'Figure TPD'!$B$4:$L$4</c:f>
              <c:numCache>
                <c:formatCode>0.0</c:formatCode>
                <c:ptCount val="11"/>
                <c:pt idx="0">
                  <c:v>3.73</c:v>
                </c:pt>
                <c:pt idx="1">
                  <c:v>14</c:v>
                </c:pt>
                <c:pt idx="2">
                  <c:v>44.3</c:v>
                </c:pt>
                <c:pt idx="3">
                  <c:v>59.3</c:v>
                </c:pt>
                <c:pt idx="4">
                  <c:v>72.3</c:v>
                </c:pt>
                <c:pt idx="5">
                  <c:v>68.900000000000006</c:v>
                </c:pt>
                <c:pt idx="6">
                  <c:v>71.099999999999994</c:v>
                </c:pt>
                <c:pt idx="7">
                  <c:v>73.900000000000006</c:v>
                </c:pt>
                <c:pt idx="8">
                  <c:v>57.4</c:v>
                </c:pt>
                <c:pt idx="9">
                  <c:v>61.3</c:v>
                </c:pt>
                <c:pt idx="10">
                  <c:v>48.7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09-4C2A-A511-3D8E3845155D}"/>
            </c:ext>
          </c:extLst>
        </c:ser>
        <c:ser>
          <c:idx val="1"/>
          <c:order val="1"/>
          <c:tx>
            <c:strRef>
              <c:f>'Figure TPD'!$A$5</c:f>
              <c:strCache>
                <c:ptCount val="1"/>
                <c:pt idx="0">
                  <c:v>EC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'Figure TPD'!$B$3:$L$3</c:f>
              <c:strCache>
                <c:ptCount val="11"/>
                <c:pt idx="0">
                  <c:v>Jun, 2014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Jan, 2015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</c:strCache>
            </c:strRef>
          </c:cat>
          <c:val>
            <c:numRef>
              <c:f>'Figure TPD'!$B$5:$L$5</c:f>
              <c:numCache>
                <c:formatCode>0.0</c:formatCode>
                <c:ptCount val="11"/>
                <c:pt idx="0">
                  <c:v>3.67</c:v>
                </c:pt>
                <c:pt idx="1">
                  <c:v>14.3</c:v>
                </c:pt>
                <c:pt idx="2">
                  <c:v>41.8</c:v>
                </c:pt>
                <c:pt idx="3">
                  <c:v>54.9</c:v>
                </c:pt>
                <c:pt idx="4">
                  <c:v>73.3</c:v>
                </c:pt>
                <c:pt idx="5">
                  <c:v>74.5</c:v>
                </c:pt>
                <c:pt idx="6">
                  <c:v>74.400000000000006</c:v>
                </c:pt>
                <c:pt idx="7">
                  <c:v>75.8</c:v>
                </c:pt>
                <c:pt idx="8">
                  <c:v>63.9</c:v>
                </c:pt>
                <c:pt idx="9">
                  <c:v>58.5</c:v>
                </c:pt>
                <c:pt idx="10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09-4C2A-A511-3D8E3845155D}"/>
            </c:ext>
          </c:extLst>
        </c:ser>
        <c:ser>
          <c:idx val="2"/>
          <c:order val="2"/>
          <c:tx>
            <c:strRef>
              <c:f>'Figure TPD'!$A$6</c:f>
              <c:strCache>
                <c:ptCount val="1"/>
                <c:pt idx="0">
                  <c:v>LC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'Figure TPD'!$B$3:$L$3</c:f>
              <c:strCache>
                <c:ptCount val="11"/>
                <c:pt idx="0">
                  <c:v>Jun, 2014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Jan, 2015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</c:strCache>
            </c:strRef>
          </c:cat>
          <c:val>
            <c:numRef>
              <c:f>'Figure TPD'!$B$6:$L$6</c:f>
              <c:numCache>
                <c:formatCode>0.0</c:formatCode>
                <c:ptCount val="11"/>
                <c:pt idx="0">
                  <c:v>3.6</c:v>
                </c:pt>
                <c:pt idx="1">
                  <c:v>12.6</c:v>
                </c:pt>
                <c:pt idx="2">
                  <c:v>41.8</c:v>
                </c:pt>
                <c:pt idx="3">
                  <c:v>52.6</c:v>
                </c:pt>
                <c:pt idx="4">
                  <c:v>59.7</c:v>
                </c:pt>
                <c:pt idx="5">
                  <c:v>68</c:v>
                </c:pt>
                <c:pt idx="6">
                  <c:v>74.400000000000006</c:v>
                </c:pt>
                <c:pt idx="7">
                  <c:v>75.8</c:v>
                </c:pt>
                <c:pt idx="8">
                  <c:v>61.8</c:v>
                </c:pt>
                <c:pt idx="9">
                  <c:v>59.3</c:v>
                </c:pt>
                <c:pt idx="10">
                  <c:v>49.3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09-4C2A-A511-3D8E384515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6615880"/>
        <c:axId val="426610960"/>
      </c:barChart>
      <c:catAx>
        <c:axId val="426615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26610960"/>
        <c:crosses val="autoZero"/>
        <c:auto val="1"/>
        <c:lblAlgn val="ctr"/>
        <c:lblOffset val="100"/>
        <c:noMultiLvlLbl val="0"/>
      </c:catAx>
      <c:valAx>
        <c:axId val="426610960"/>
        <c:scaling>
          <c:orientation val="minMax"/>
          <c:max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>
                    <a:ln>
                      <a:noFill/>
                    </a:ln>
                  </a:rPr>
                  <a:t>tillers pot-1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noFill/>
                  </a:ln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26615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FC</a:t>
            </a:r>
          </a:p>
        </c:rich>
      </c:tx>
      <c:layout>
        <c:manualLayout>
          <c:xMode val="edge"/>
          <c:yMode val="edge"/>
          <c:x val="0.51595415627648733"/>
          <c:y val="6.081337166331514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323972958918358E-2"/>
          <c:y val="8.5442787186957789E-2"/>
          <c:w val="0.85959438377535102"/>
          <c:h val="0.77414823570592473"/>
        </c:manualLayout>
      </c:layout>
      <c:areaChart>
        <c:grouping val="stacked"/>
        <c:varyColors val="0"/>
        <c:ser>
          <c:idx val="0"/>
          <c:order val="0"/>
          <c:tx>
            <c:strRef>
              <c:f>'Survival diagrams'!$A$76</c:f>
              <c:strCache>
                <c:ptCount val="1"/>
                <c:pt idx="0">
                  <c:v>Jun</c:v>
                </c:pt>
              </c:strCache>
            </c:strRef>
          </c:tx>
          <c:spPr>
            <a:pattFill prst="pct5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cat>
            <c:strRef>
              <c:f>'Survival diagrams'!$B$75:$L$75</c:f>
              <c:strCache>
                <c:ptCount val="11"/>
                <c:pt idx="0">
                  <c:v>Jun, 2014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Jan, 2015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</c:strCache>
            </c:strRef>
          </c:cat>
          <c:val>
            <c:numRef>
              <c:f>'Survival diagrams'!$B$76:$L$76</c:f>
              <c:numCache>
                <c:formatCode>0.00</c:formatCode>
                <c:ptCount val="11"/>
                <c:pt idx="0">
                  <c:v>3.7333333333333334</c:v>
                </c:pt>
                <c:pt idx="1">
                  <c:v>3.7333333333333334</c:v>
                </c:pt>
                <c:pt idx="2">
                  <c:v>3.7333333333333334</c:v>
                </c:pt>
                <c:pt idx="3">
                  <c:v>3.7333333333333334</c:v>
                </c:pt>
                <c:pt idx="4">
                  <c:v>3.7333333333333334</c:v>
                </c:pt>
                <c:pt idx="5">
                  <c:v>3.6666666666666665</c:v>
                </c:pt>
                <c:pt idx="6">
                  <c:v>3.2666666666666666</c:v>
                </c:pt>
                <c:pt idx="7">
                  <c:v>3.1666666666666665</c:v>
                </c:pt>
                <c:pt idx="8">
                  <c:v>2.2222222222222223</c:v>
                </c:pt>
                <c:pt idx="9">
                  <c:v>1.5</c:v>
                </c:pt>
                <c:pt idx="10">
                  <c:v>0.33333333333333331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08-4F7A-99B3-93A1C93209ED}"/>
            </c:ext>
          </c:extLst>
        </c:ser>
        <c:ser>
          <c:idx val="1"/>
          <c:order val="1"/>
          <c:tx>
            <c:strRef>
              <c:f>'Survival diagrams'!$A$77</c:f>
              <c:strCache>
                <c:ptCount val="1"/>
                <c:pt idx="0">
                  <c:v>Jul</c:v>
                </c:pt>
              </c:strCache>
            </c:strRef>
          </c:tx>
          <c:spPr>
            <a:pattFill prst="pct50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cat>
            <c:strRef>
              <c:f>'Survival diagrams'!$B$75:$L$75</c:f>
              <c:strCache>
                <c:ptCount val="11"/>
                <c:pt idx="0">
                  <c:v>Jun, 2014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Jan, 2015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</c:strCache>
            </c:strRef>
          </c:cat>
          <c:val>
            <c:numRef>
              <c:f>'Survival diagrams'!$B$77:$L$77</c:f>
              <c:numCache>
                <c:formatCode>0.00</c:formatCode>
                <c:ptCount val="11"/>
                <c:pt idx="1">
                  <c:v>10.266666666666667</c:v>
                </c:pt>
                <c:pt idx="2">
                  <c:v>10.266666666666667</c:v>
                </c:pt>
                <c:pt idx="3">
                  <c:v>10.266666666666667</c:v>
                </c:pt>
                <c:pt idx="4">
                  <c:v>9.9333333333333336</c:v>
                </c:pt>
                <c:pt idx="5">
                  <c:v>8.0666666666666664</c:v>
                </c:pt>
                <c:pt idx="6">
                  <c:v>6.7333333333333334</c:v>
                </c:pt>
                <c:pt idx="7">
                  <c:v>5.166666666666667</c:v>
                </c:pt>
                <c:pt idx="8">
                  <c:v>4.2222222222222223</c:v>
                </c:pt>
                <c:pt idx="9">
                  <c:v>4</c:v>
                </c:pt>
                <c:pt idx="10">
                  <c:v>2.6666666666666665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08-4F7A-99B3-93A1C93209ED}"/>
            </c:ext>
          </c:extLst>
        </c:ser>
        <c:ser>
          <c:idx val="2"/>
          <c:order val="2"/>
          <c:tx>
            <c:strRef>
              <c:f>'Survival diagrams'!$A$78</c:f>
              <c:strCache>
                <c:ptCount val="1"/>
                <c:pt idx="0">
                  <c:v>Aug</c:v>
                </c:pt>
              </c:strCache>
            </c:strRef>
          </c:tx>
          <c:spPr>
            <a:pattFill prst="openDmnd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cat>
            <c:strRef>
              <c:f>'Survival diagrams'!$B$75:$L$75</c:f>
              <c:strCache>
                <c:ptCount val="11"/>
                <c:pt idx="0">
                  <c:v>Jun, 2014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Jan, 2015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</c:strCache>
            </c:strRef>
          </c:cat>
          <c:val>
            <c:numRef>
              <c:f>'Survival diagrams'!$B$78:$L$78</c:f>
              <c:numCache>
                <c:formatCode>General</c:formatCode>
                <c:ptCount val="11"/>
                <c:pt idx="2" formatCode="0.00">
                  <c:v>27.933333333333334</c:v>
                </c:pt>
                <c:pt idx="3" formatCode="0.00">
                  <c:v>27.933333333333334</c:v>
                </c:pt>
                <c:pt idx="4" formatCode="0.00">
                  <c:v>27.733333333333334</c:v>
                </c:pt>
                <c:pt idx="5" formatCode="0.00">
                  <c:v>18.399999999999999</c:v>
                </c:pt>
                <c:pt idx="6" formatCode="0.00">
                  <c:v>16.533333333333335</c:v>
                </c:pt>
                <c:pt idx="7" formatCode="0.00">
                  <c:v>14.083333333333334</c:v>
                </c:pt>
                <c:pt idx="8" formatCode="0.00">
                  <c:v>9.2222222222222214</c:v>
                </c:pt>
                <c:pt idx="9" formatCode="0.00">
                  <c:v>9</c:v>
                </c:pt>
                <c:pt idx="10" formatCode="0.00">
                  <c:v>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08-4F7A-99B3-93A1C93209ED}"/>
            </c:ext>
          </c:extLst>
        </c:ser>
        <c:ser>
          <c:idx val="3"/>
          <c:order val="3"/>
          <c:tx>
            <c:strRef>
              <c:f>'Survival diagrams'!$A$79</c:f>
              <c:strCache>
                <c:ptCount val="1"/>
                <c:pt idx="0">
                  <c:v>Sep</c:v>
                </c:pt>
              </c:strCache>
            </c:strRef>
          </c:tx>
          <c:spPr>
            <a:pattFill prst="dkDnDiag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cat>
            <c:strRef>
              <c:f>'Survival diagrams'!$B$75:$L$75</c:f>
              <c:strCache>
                <c:ptCount val="11"/>
                <c:pt idx="0">
                  <c:v>Jun, 2014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Jan, 2015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</c:strCache>
            </c:strRef>
          </c:cat>
          <c:val>
            <c:numRef>
              <c:f>'Survival diagrams'!$B$79:$L$79</c:f>
              <c:numCache>
                <c:formatCode>General</c:formatCode>
                <c:ptCount val="11"/>
                <c:pt idx="3" formatCode="0.00">
                  <c:v>11.6</c:v>
                </c:pt>
                <c:pt idx="4" formatCode="0.00">
                  <c:v>11.6</c:v>
                </c:pt>
                <c:pt idx="5" formatCode="0.00">
                  <c:v>10</c:v>
                </c:pt>
                <c:pt idx="6" formatCode="0.00">
                  <c:v>8.1333333333333329</c:v>
                </c:pt>
                <c:pt idx="7" formatCode="0.00">
                  <c:v>7.916666666666667</c:v>
                </c:pt>
                <c:pt idx="8" formatCode="0.00">
                  <c:v>7.666666666666667</c:v>
                </c:pt>
                <c:pt idx="9" formatCode="0.00">
                  <c:v>7.8</c:v>
                </c:pt>
                <c:pt idx="10" formatCode="0.0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08-4F7A-99B3-93A1C93209ED}"/>
            </c:ext>
          </c:extLst>
        </c:ser>
        <c:ser>
          <c:idx val="4"/>
          <c:order val="4"/>
          <c:tx>
            <c:strRef>
              <c:f>'Survival diagrams'!$A$80</c:f>
              <c:strCache>
                <c:ptCount val="1"/>
                <c:pt idx="0">
                  <c:v>Oct</c:v>
                </c:pt>
              </c:strCache>
            </c:strRef>
          </c:tx>
          <c:spPr>
            <a:pattFill prst="dashHorz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cat>
            <c:strRef>
              <c:f>'Survival diagrams'!$B$75:$L$75</c:f>
              <c:strCache>
                <c:ptCount val="11"/>
                <c:pt idx="0">
                  <c:v>Jun, 2014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Jan, 2015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</c:strCache>
            </c:strRef>
          </c:cat>
          <c:val>
            <c:numRef>
              <c:f>'Survival diagrams'!$B$80:$L$80</c:f>
              <c:numCache>
                <c:formatCode>General</c:formatCode>
                <c:ptCount val="11"/>
                <c:pt idx="4" formatCode="0.00">
                  <c:v>17.733333333333334</c:v>
                </c:pt>
                <c:pt idx="5" formatCode="0.00">
                  <c:v>17.333333333333332</c:v>
                </c:pt>
                <c:pt idx="6" formatCode="0.00">
                  <c:v>15.866666666666667</c:v>
                </c:pt>
                <c:pt idx="7" formatCode="0.00">
                  <c:v>15.666666666666666</c:v>
                </c:pt>
                <c:pt idx="8" formatCode="0.00">
                  <c:v>14.333333333333334</c:v>
                </c:pt>
                <c:pt idx="9" formatCode="0.00">
                  <c:v>13.833333333333334</c:v>
                </c:pt>
                <c:pt idx="10" formatCode="0.00">
                  <c:v>12.7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08-4F7A-99B3-93A1C93209ED}"/>
            </c:ext>
          </c:extLst>
        </c:ser>
        <c:ser>
          <c:idx val="5"/>
          <c:order val="5"/>
          <c:tx>
            <c:strRef>
              <c:f>'Survival diagrams'!$A$81</c:f>
              <c:strCache>
                <c:ptCount val="1"/>
                <c:pt idx="0">
                  <c:v>Nov</c:v>
                </c:pt>
              </c:strCache>
            </c:strRef>
          </c:tx>
          <c:spPr>
            <a:pattFill prst="pct80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cat>
            <c:strRef>
              <c:f>'Survival diagrams'!$B$75:$L$75</c:f>
              <c:strCache>
                <c:ptCount val="11"/>
                <c:pt idx="0">
                  <c:v>Jun, 2014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Jan, 2015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</c:strCache>
            </c:strRef>
          </c:cat>
          <c:val>
            <c:numRef>
              <c:f>'Survival diagrams'!$B$81:$L$81</c:f>
              <c:numCache>
                <c:formatCode>General</c:formatCode>
                <c:ptCount val="11"/>
                <c:pt idx="5" formatCode="0.00">
                  <c:v>10.266666666666667</c:v>
                </c:pt>
                <c:pt idx="6" formatCode="0.00">
                  <c:v>10.133333333333333</c:v>
                </c:pt>
                <c:pt idx="7" formatCode="0.00">
                  <c:v>8.1666666666666661</c:v>
                </c:pt>
                <c:pt idx="8" formatCode="0.00">
                  <c:v>5.4444444444444446</c:v>
                </c:pt>
                <c:pt idx="9" formatCode="0.00">
                  <c:v>5</c:v>
                </c:pt>
                <c:pt idx="10" formatCode="0.00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208-4F7A-99B3-93A1C93209ED}"/>
            </c:ext>
          </c:extLst>
        </c:ser>
        <c:ser>
          <c:idx val="6"/>
          <c:order val="6"/>
          <c:tx>
            <c:strRef>
              <c:f>'Survival diagrams'!$A$82</c:f>
              <c:strCache>
                <c:ptCount val="1"/>
                <c:pt idx="0">
                  <c:v>Dec</c:v>
                </c:pt>
              </c:strCache>
            </c:strRef>
          </c:tx>
          <c:spPr>
            <a:pattFill prst="diagBrick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cat>
            <c:strRef>
              <c:f>'Survival diagrams'!$B$75:$L$75</c:f>
              <c:strCache>
                <c:ptCount val="11"/>
                <c:pt idx="0">
                  <c:v>Jun, 2014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Jan, 2015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</c:strCache>
            </c:strRef>
          </c:cat>
          <c:val>
            <c:numRef>
              <c:f>'Survival diagrams'!$B$82:$L$82</c:f>
              <c:numCache>
                <c:formatCode>General</c:formatCode>
                <c:ptCount val="11"/>
                <c:pt idx="6" formatCode="0.00">
                  <c:v>7.4666666666666668</c:v>
                </c:pt>
                <c:pt idx="7" formatCode="0.00">
                  <c:v>7</c:v>
                </c:pt>
                <c:pt idx="8" formatCode="0.00">
                  <c:v>6.2222222222222223</c:v>
                </c:pt>
                <c:pt idx="9" formatCode="0.00">
                  <c:v>4.5</c:v>
                </c:pt>
                <c:pt idx="10" formatCode="0.00">
                  <c:v>4.33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208-4F7A-99B3-93A1C93209ED}"/>
            </c:ext>
          </c:extLst>
        </c:ser>
        <c:ser>
          <c:idx val="7"/>
          <c:order val="7"/>
          <c:tx>
            <c:strRef>
              <c:f>'Survival diagrams'!$A$83</c:f>
              <c:strCache>
                <c:ptCount val="1"/>
                <c:pt idx="0">
                  <c:v>Jan</c:v>
                </c:pt>
              </c:strCache>
            </c:strRef>
          </c:tx>
          <c:spPr>
            <a:pattFill prst="dkHorz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cat>
            <c:strRef>
              <c:f>'Survival diagrams'!$B$75:$L$75</c:f>
              <c:strCache>
                <c:ptCount val="11"/>
                <c:pt idx="0">
                  <c:v>Jun, 2014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Jan, 2015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</c:strCache>
            </c:strRef>
          </c:cat>
          <c:val>
            <c:numRef>
              <c:f>'Survival diagrams'!$B$83:$L$83</c:f>
              <c:numCache>
                <c:formatCode>General</c:formatCode>
                <c:ptCount val="11"/>
                <c:pt idx="7" formatCode="0.00">
                  <c:v>7.916666666666667</c:v>
                </c:pt>
                <c:pt idx="8" formatCode="0.00">
                  <c:v>6.8888888888888893</c:v>
                </c:pt>
                <c:pt idx="9" formatCode="0.00">
                  <c:v>4.166666666666667</c:v>
                </c:pt>
                <c:pt idx="10" formatCode="0.00">
                  <c:v>4.33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208-4F7A-99B3-93A1C93209ED}"/>
            </c:ext>
          </c:extLst>
        </c:ser>
        <c:ser>
          <c:idx val="8"/>
          <c:order val="8"/>
          <c:tx>
            <c:strRef>
              <c:f>'Survival diagrams'!$A$84</c:f>
              <c:strCache>
                <c:ptCount val="1"/>
                <c:pt idx="0">
                  <c:v>Feb</c:v>
                </c:pt>
              </c:strCache>
            </c:strRef>
          </c:tx>
          <c:spPr>
            <a:pattFill prst="dashVert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cat>
            <c:strRef>
              <c:f>'Survival diagrams'!$B$75:$L$75</c:f>
              <c:strCache>
                <c:ptCount val="11"/>
                <c:pt idx="0">
                  <c:v>Jun, 2014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Jan, 2015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</c:strCache>
            </c:strRef>
          </c:cat>
          <c:val>
            <c:numRef>
              <c:f>'Survival diagrams'!$B$84:$L$84</c:f>
              <c:numCache>
                <c:formatCode>General</c:formatCode>
                <c:ptCount val="11"/>
                <c:pt idx="8" formatCode="0.00">
                  <c:v>3.6666666666666665</c:v>
                </c:pt>
                <c:pt idx="9" formatCode="0.00">
                  <c:v>1.1666666666666667</c:v>
                </c:pt>
                <c:pt idx="10" formatCode="0.0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208-4F7A-99B3-93A1C93209ED}"/>
            </c:ext>
          </c:extLst>
        </c:ser>
        <c:ser>
          <c:idx val="9"/>
          <c:order val="9"/>
          <c:tx>
            <c:strRef>
              <c:f>'Survival diagrams'!$A$85</c:f>
              <c:strCache>
                <c:ptCount val="1"/>
                <c:pt idx="0">
                  <c:v>Mar</c:v>
                </c:pt>
              </c:strCache>
            </c:strRef>
          </c:tx>
          <c:spPr>
            <a:pattFill prst="narHorz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cat>
            <c:strRef>
              <c:f>'Survival diagrams'!$B$75:$L$75</c:f>
              <c:strCache>
                <c:ptCount val="11"/>
                <c:pt idx="0">
                  <c:v>Jun, 2014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Jan, 2015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</c:strCache>
            </c:strRef>
          </c:cat>
          <c:val>
            <c:numRef>
              <c:f>'Survival diagrams'!$B$85:$L$85</c:f>
              <c:numCache>
                <c:formatCode>General</c:formatCode>
                <c:ptCount val="11"/>
                <c:pt idx="9" formatCode="0.00">
                  <c:v>2.5</c:v>
                </c:pt>
                <c:pt idx="10" formatCode="0.00">
                  <c:v>1.6666666666666667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208-4F7A-99B3-93A1C93209ED}"/>
            </c:ext>
          </c:extLst>
        </c:ser>
        <c:ser>
          <c:idx val="10"/>
          <c:order val="10"/>
          <c:tx>
            <c:strRef>
              <c:f>'Survival diagrams'!$A$86</c:f>
              <c:strCache>
                <c:ptCount val="1"/>
                <c:pt idx="0">
                  <c:v>Apr</c:v>
                </c:pt>
              </c:strCache>
            </c:strRef>
          </c:tx>
          <c:spPr>
            <a:pattFill prst="smConfetti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cat>
            <c:strRef>
              <c:f>'Survival diagrams'!$B$75:$L$75</c:f>
              <c:strCache>
                <c:ptCount val="11"/>
                <c:pt idx="0">
                  <c:v>Jun, 2014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Jan, 2015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</c:strCache>
            </c:strRef>
          </c:cat>
          <c:val>
            <c:numRef>
              <c:f>'Survival diagrams'!$B$86:$L$86</c:f>
              <c:numCache>
                <c:formatCode>General</c:formatCode>
                <c:ptCount val="11"/>
                <c:pt idx="10" formatCode="0.0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208-4F7A-99B3-93A1C93209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2407896"/>
        <c:axId val="354063968"/>
      </c:areaChart>
      <c:catAx>
        <c:axId val="352407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Fecha</a:t>
                </a:r>
              </a:p>
            </c:rich>
          </c:tx>
          <c:layout>
            <c:manualLayout>
              <c:xMode val="edge"/>
              <c:yMode val="edge"/>
              <c:x val="0.4671866874674987"/>
              <c:y val="0.922872363985746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d/m/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54063968"/>
        <c:crosses val="autoZero"/>
        <c:auto val="1"/>
        <c:lblAlgn val="ctr"/>
        <c:lblOffset val="100"/>
        <c:noMultiLvlLbl val="1"/>
      </c:catAx>
      <c:valAx>
        <c:axId val="354063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Macolloos maceta</a:t>
                </a:r>
                <a:r>
                  <a:rPr lang="en-US" baseline="30000"/>
                  <a:t>-1</a:t>
                </a:r>
              </a:p>
            </c:rich>
          </c:tx>
          <c:layout>
            <c:manualLayout>
              <c:xMode val="edge"/>
              <c:yMode val="edge"/>
              <c:x val="1.2676387370455448E-2"/>
              <c:y val="0.346785139414654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524078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7294712575904612"/>
          <c:y val="2.9448994939322448E-5"/>
          <c:w val="0.22165628672390991"/>
          <c:h val="0.248925410963118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/>
              <a:t>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0807751995119174E-2"/>
          <c:y val="0.11446689018923352"/>
          <c:w val="0.86811060473915025"/>
          <c:h val="0.73911376106887361"/>
        </c:manualLayout>
      </c:layout>
      <c:areaChart>
        <c:grouping val="stacked"/>
        <c:varyColors val="0"/>
        <c:ser>
          <c:idx val="0"/>
          <c:order val="0"/>
          <c:tx>
            <c:strRef>
              <c:f>'Survival diagrams'!$A$101</c:f>
              <c:strCache>
                <c:ptCount val="1"/>
                <c:pt idx="0">
                  <c:v>jun</c:v>
                </c:pt>
              </c:strCache>
            </c:strRef>
          </c:tx>
          <c:spPr>
            <a:pattFill prst="pct5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cat>
            <c:strRef>
              <c:f>'Survival diagrams'!$B$100:$L$100</c:f>
              <c:strCache>
                <c:ptCount val="11"/>
                <c:pt idx="0">
                  <c:v>Jun, 2014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Jan, 2015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</c:strCache>
            </c:strRef>
          </c:cat>
          <c:val>
            <c:numRef>
              <c:f>'Survival diagrams'!$B$101:$L$101</c:f>
              <c:numCache>
                <c:formatCode>0.00</c:formatCode>
                <c:ptCount val="11"/>
                <c:pt idx="0">
                  <c:v>3.8</c:v>
                </c:pt>
                <c:pt idx="1">
                  <c:v>3.8</c:v>
                </c:pt>
                <c:pt idx="2">
                  <c:v>3.5333333333333332</c:v>
                </c:pt>
                <c:pt idx="3">
                  <c:v>3.5333333333333332</c:v>
                </c:pt>
                <c:pt idx="4">
                  <c:v>3.6</c:v>
                </c:pt>
                <c:pt idx="5">
                  <c:v>3.3333333333333335</c:v>
                </c:pt>
                <c:pt idx="6">
                  <c:v>2.8</c:v>
                </c:pt>
                <c:pt idx="7">
                  <c:v>2.3333333333333335</c:v>
                </c:pt>
                <c:pt idx="8">
                  <c:v>1.2222222222222223</c:v>
                </c:pt>
                <c:pt idx="9">
                  <c:v>1.6666666666666667</c:v>
                </c:pt>
                <c:pt idx="10">
                  <c:v>0.66666666666666663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DA-48A7-91E9-2E3CD577687C}"/>
            </c:ext>
          </c:extLst>
        </c:ser>
        <c:ser>
          <c:idx val="1"/>
          <c:order val="1"/>
          <c:tx>
            <c:strRef>
              <c:f>'Survival diagrams'!$A$102</c:f>
              <c:strCache>
                <c:ptCount val="1"/>
                <c:pt idx="0">
                  <c:v>jul</c:v>
                </c:pt>
              </c:strCache>
            </c:strRef>
          </c:tx>
          <c:spPr>
            <a:pattFill prst="pct50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cat>
            <c:strRef>
              <c:f>'Survival diagrams'!$B$100:$L$100</c:f>
              <c:strCache>
                <c:ptCount val="11"/>
                <c:pt idx="0">
                  <c:v>Jun, 2014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Jan, 2015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</c:strCache>
            </c:strRef>
          </c:cat>
          <c:val>
            <c:numRef>
              <c:f>'Survival diagrams'!$B$102:$L$102</c:f>
              <c:numCache>
                <c:formatCode>0.00</c:formatCode>
                <c:ptCount val="11"/>
                <c:pt idx="1">
                  <c:v>11.133333333333333</c:v>
                </c:pt>
                <c:pt idx="2">
                  <c:v>10</c:v>
                </c:pt>
                <c:pt idx="3">
                  <c:v>9.9333333333333336</c:v>
                </c:pt>
                <c:pt idx="4">
                  <c:v>10.066666666666666</c:v>
                </c:pt>
                <c:pt idx="5">
                  <c:v>8.6666666666666661</c:v>
                </c:pt>
                <c:pt idx="6">
                  <c:v>7.17</c:v>
                </c:pt>
                <c:pt idx="7">
                  <c:v>7.083333333333333</c:v>
                </c:pt>
                <c:pt idx="8">
                  <c:v>7</c:v>
                </c:pt>
                <c:pt idx="9">
                  <c:v>6.67</c:v>
                </c:pt>
                <c:pt idx="10">
                  <c:v>4.333333333333333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DA-48A7-91E9-2E3CD577687C}"/>
            </c:ext>
          </c:extLst>
        </c:ser>
        <c:ser>
          <c:idx val="2"/>
          <c:order val="2"/>
          <c:tx>
            <c:strRef>
              <c:f>'Survival diagrams'!$A$103</c:f>
              <c:strCache>
                <c:ptCount val="1"/>
                <c:pt idx="0">
                  <c:v>aug</c:v>
                </c:pt>
              </c:strCache>
            </c:strRef>
          </c:tx>
          <c:spPr>
            <a:pattFill prst="openDmnd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cat>
            <c:strRef>
              <c:f>'Survival diagrams'!$B$100:$L$100</c:f>
              <c:strCache>
                <c:ptCount val="11"/>
                <c:pt idx="0">
                  <c:v>Jun, 2014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Jan, 2015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</c:strCache>
            </c:strRef>
          </c:cat>
          <c:val>
            <c:numRef>
              <c:f>'Survival diagrams'!$B$103:$L$103</c:f>
              <c:numCache>
                <c:formatCode>General</c:formatCode>
                <c:ptCount val="11"/>
                <c:pt idx="2" formatCode="0.00">
                  <c:v>27.066666666666666</c:v>
                </c:pt>
                <c:pt idx="3" formatCode="0.00">
                  <c:v>26.866666666666667</c:v>
                </c:pt>
                <c:pt idx="4" formatCode="0.00">
                  <c:v>26.2</c:v>
                </c:pt>
                <c:pt idx="5" formatCode="0.00">
                  <c:v>18.399999999999999</c:v>
                </c:pt>
                <c:pt idx="6" formatCode="0.00">
                  <c:v>16</c:v>
                </c:pt>
                <c:pt idx="7" formatCode="0.00">
                  <c:v>14.833333333333334</c:v>
                </c:pt>
                <c:pt idx="8" formatCode="0.00">
                  <c:v>13.666666666666666</c:v>
                </c:pt>
                <c:pt idx="9" formatCode="0.00">
                  <c:v>12.83</c:v>
                </c:pt>
                <c:pt idx="10" formatCode="0.00">
                  <c:v>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DA-48A7-91E9-2E3CD577687C}"/>
            </c:ext>
          </c:extLst>
        </c:ser>
        <c:ser>
          <c:idx val="3"/>
          <c:order val="3"/>
          <c:tx>
            <c:strRef>
              <c:f>'Survival diagrams'!$A$104</c:f>
              <c:strCache>
                <c:ptCount val="1"/>
                <c:pt idx="0">
                  <c:v>sep</c:v>
                </c:pt>
              </c:strCache>
            </c:strRef>
          </c:tx>
          <c:spPr>
            <a:pattFill prst="dkDnDiag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cat>
            <c:strRef>
              <c:f>'Survival diagrams'!$B$100:$L$100</c:f>
              <c:strCache>
                <c:ptCount val="11"/>
                <c:pt idx="0">
                  <c:v>Jun, 2014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Jan, 2015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</c:strCache>
            </c:strRef>
          </c:cat>
          <c:val>
            <c:numRef>
              <c:f>'Survival diagrams'!$B$104:$L$104</c:f>
              <c:numCache>
                <c:formatCode>General</c:formatCode>
                <c:ptCount val="11"/>
                <c:pt idx="3" formatCode="0.00">
                  <c:v>14.333333333333334</c:v>
                </c:pt>
                <c:pt idx="4" formatCode="0.00">
                  <c:v>14.133333333333333</c:v>
                </c:pt>
                <c:pt idx="5" formatCode="0.00">
                  <c:v>13.266666666666667</c:v>
                </c:pt>
                <c:pt idx="6" formatCode="0.00">
                  <c:v>12.2</c:v>
                </c:pt>
                <c:pt idx="7" formatCode="0.00">
                  <c:v>12.416666666666666</c:v>
                </c:pt>
                <c:pt idx="8" formatCode="0.00">
                  <c:v>11</c:v>
                </c:pt>
                <c:pt idx="9" formatCode="0.00">
                  <c:v>9.1666666666666661</c:v>
                </c:pt>
                <c:pt idx="10" formatCode="0.0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6DA-48A7-91E9-2E3CD577687C}"/>
            </c:ext>
          </c:extLst>
        </c:ser>
        <c:ser>
          <c:idx val="4"/>
          <c:order val="4"/>
          <c:tx>
            <c:strRef>
              <c:f>'Survival diagrams'!$A$105</c:f>
              <c:strCache>
                <c:ptCount val="1"/>
                <c:pt idx="0">
                  <c:v>oct</c:v>
                </c:pt>
              </c:strCache>
            </c:strRef>
          </c:tx>
          <c:spPr>
            <a:pattFill prst="dashHorz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cat>
            <c:strRef>
              <c:f>'Survival diagrams'!$B$100:$L$100</c:f>
              <c:strCache>
                <c:ptCount val="11"/>
                <c:pt idx="0">
                  <c:v>Jun, 2014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Jan, 2015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</c:strCache>
            </c:strRef>
          </c:cat>
          <c:val>
            <c:numRef>
              <c:f>'Survival diagrams'!$B$105:$L$105</c:f>
              <c:numCache>
                <c:formatCode>General</c:formatCode>
                <c:ptCount val="11"/>
                <c:pt idx="4" formatCode="0.00">
                  <c:v>22.733333333333334</c:v>
                </c:pt>
                <c:pt idx="5" formatCode="0.00">
                  <c:v>20.733333333333334</c:v>
                </c:pt>
                <c:pt idx="6" formatCode="0.00">
                  <c:v>19.333333333333332</c:v>
                </c:pt>
                <c:pt idx="7" formatCode="0.00">
                  <c:v>18.833333333333332</c:v>
                </c:pt>
                <c:pt idx="8" formatCode="0.00">
                  <c:v>15.444444444444445</c:v>
                </c:pt>
                <c:pt idx="9" formatCode="0.00">
                  <c:v>14.5</c:v>
                </c:pt>
                <c:pt idx="10" formatCode="0.00">
                  <c:v>13.333333333333334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6DA-48A7-91E9-2E3CD577687C}"/>
            </c:ext>
          </c:extLst>
        </c:ser>
        <c:ser>
          <c:idx val="5"/>
          <c:order val="5"/>
          <c:tx>
            <c:strRef>
              <c:f>'Survival diagrams'!$A$106</c:f>
              <c:strCache>
                <c:ptCount val="1"/>
                <c:pt idx="0">
                  <c:v>nov</c:v>
                </c:pt>
              </c:strCache>
            </c:strRef>
          </c:tx>
          <c:spPr>
            <a:pattFill prst="pct80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cat>
            <c:strRef>
              <c:f>'Survival diagrams'!$B$100:$L$100</c:f>
              <c:strCache>
                <c:ptCount val="11"/>
                <c:pt idx="0">
                  <c:v>Jun, 2014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Jan, 2015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</c:strCache>
            </c:strRef>
          </c:cat>
          <c:val>
            <c:numRef>
              <c:f>'Survival diagrams'!$B$106:$L$106</c:f>
              <c:numCache>
                <c:formatCode>General</c:formatCode>
                <c:ptCount val="11"/>
                <c:pt idx="5" formatCode="0.00">
                  <c:v>12.8</c:v>
                </c:pt>
                <c:pt idx="6" formatCode="0.00">
                  <c:v>12.266666666666667</c:v>
                </c:pt>
                <c:pt idx="7" formatCode="0.00">
                  <c:v>10.916666666666666</c:v>
                </c:pt>
                <c:pt idx="8" formatCode="0.00">
                  <c:v>9.5</c:v>
                </c:pt>
                <c:pt idx="9" formatCode="0.00">
                  <c:v>9</c:v>
                </c:pt>
                <c:pt idx="10" formatCode="0.00">
                  <c:v>5.666666666666667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6DA-48A7-91E9-2E3CD577687C}"/>
            </c:ext>
          </c:extLst>
        </c:ser>
        <c:ser>
          <c:idx val="6"/>
          <c:order val="6"/>
          <c:tx>
            <c:strRef>
              <c:f>'Survival diagrams'!$A$107</c:f>
              <c:strCache>
                <c:ptCount val="1"/>
                <c:pt idx="0">
                  <c:v>dec</c:v>
                </c:pt>
              </c:strCache>
            </c:strRef>
          </c:tx>
          <c:spPr>
            <a:pattFill prst="diagBrick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cat>
            <c:strRef>
              <c:f>'Survival diagrams'!$B$100:$L$100</c:f>
              <c:strCache>
                <c:ptCount val="11"/>
                <c:pt idx="0">
                  <c:v>Jun, 2014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Jan, 2015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</c:strCache>
            </c:strRef>
          </c:cat>
          <c:val>
            <c:numRef>
              <c:f>'Survival diagrams'!$B$107:$L$107</c:f>
              <c:numCache>
                <c:formatCode>General</c:formatCode>
                <c:ptCount val="11"/>
                <c:pt idx="6" formatCode="0.00">
                  <c:v>11.066666666666666</c:v>
                </c:pt>
                <c:pt idx="7" formatCode="0.00">
                  <c:v>6.416666666666667</c:v>
                </c:pt>
                <c:pt idx="8" formatCode="0.00">
                  <c:v>4.2222222222222223</c:v>
                </c:pt>
                <c:pt idx="9" formatCode="0.00">
                  <c:v>3.17</c:v>
                </c:pt>
                <c:pt idx="10" formatCode="0.00">
                  <c:v>1.3333333333333333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6DA-48A7-91E9-2E3CD577687C}"/>
            </c:ext>
          </c:extLst>
        </c:ser>
        <c:ser>
          <c:idx val="7"/>
          <c:order val="7"/>
          <c:tx>
            <c:strRef>
              <c:f>'Survival diagrams'!$A$108</c:f>
              <c:strCache>
                <c:ptCount val="1"/>
                <c:pt idx="0">
                  <c:v>jan</c:v>
                </c:pt>
              </c:strCache>
            </c:strRef>
          </c:tx>
          <c:spPr>
            <a:pattFill prst="dkHorz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cat>
            <c:strRef>
              <c:f>'Survival diagrams'!$B$100:$L$100</c:f>
              <c:strCache>
                <c:ptCount val="11"/>
                <c:pt idx="0">
                  <c:v>Jun, 2014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Jan, 2015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</c:strCache>
            </c:strRef>
          </c:cat>
          <c:val>
            <c:numRef>
              <c:f>'Survival diagrams'!$B$108:$L$108</c:f>
              <c:numCache>
                <c:formatCode>General</c:formatCode>
                <c:ptCount val="11"/>
                <c:pt idx="7" formatCode="0.00">
                  <c:v>7.25</c:v>
                </c:pt>
                <c:pt idx="8" formatCode="0.00">
                  <c:v>5.7777777777777777</c:v>
                </c:pt>
                <c:pt idx="9" formatCode="0.00">
                  <c:v>5.33</c:v>
                </c:pt>
                <c:pt idx="10" formatCode="0.00">
                  <c:v>3.83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6DA-48A7-91E9-2E3CD577687C}"/>
            </c:ext>
          </c:extLst>
        </c:ser>
        <c:ser>
          <c:idx val="8"/>
          <c:order val="8"/>
          <c:tx>
            <c:strRef>
              <c:f>'Survival diagrams'!$A$109</c:f>
              <c:strCache>
                <c:ptCount val="1"/>
                <c:pt idx="0">
                  <c:v>feb</c:v>
                </c:pt>
              </c:strCache>
            </c:strRef>
          </c:tx>
          <c:spPr>
            <a:pattFill prst="dashVert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cat>
            <c:strRef>
              <c:f>'Survival diagrams'!$B$100:$L$100</c:f>
              <c:strCache>
                <c:ptCount val="11"/>
                <c:pt idx="0">
                  <c:v>Jun, 2014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Jan, 2015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</c:strCache>
            </c:strRef>
          </c:cat>
          <c:val>
            <c:numRef>
              <c:f>'Survival diagrams'!$B$109:$L$109</c:f>
              <c:numCache>
                <c:formatCode>General</c:formatCode>
                <c:ptCount val="11"/>
                <c:pt idx="8" formatCode="0.00">
                  <c:v>2</c:v>
                </c:pt>
                <c:pt idx="9" formatCode="0.00">
                  <c:v>2</c:v>
                </c:pt>
                <c:pt idx="10" formatCode="0.00">
                  <c:v>1.83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6DA-48A7-91E9-2E3CD577687C}"/>
            </c:ext>
          </c:extLst>
        </c:ser>
        <c:ser>
          <c:idx val="9"/>
          <c:order val="9"/>
          <c:tx>
            <c:strRef>
              <c:f>'Survival diagrams'!$A$110</c:f>
              <c:strCache>
                <c:ptCount val="1"/>
                <c:pt idx="0">
                  <c:v>mar </c:v>
                </c:pt>
              </c:strCache>
            </c:strRef>
          </c:tx>
          <c:spPr>
            <a:pattFill prst="narHorz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cat>
            <c:strRef>
              <c:f>'Survival diagrams'!$B$100:$L$100</c:f>
              <c:strCache>
                <c:ptCount val="11"/>
                <c:pt idx="0">
                  <c:v>Jun, 2014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Jan, 2015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</c:strCache>
            </c:strRef>
          </c:cat>
          <c:val>
            <c:numRef>
              <c:f>'Survival diagrams'!$B$110:$L$110</c:f>
              <c:numCache>
                <c:formatCode>General</c:formatCode>
                <c:ptCount val="11"/>
                <c:pt idx="9" formatCode="0.00">
                  <c:v>1.6666666666666667</c:v>
                </c:pt>
                <c:pt idx="10" formatCode="0.00">
                  <c:v>0.85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6DA-48A7-91E9-2E3CD577687C}"/>
            </c:ext>
          </c:extLst>
        </c:ser>
        <c:ser>
          <c:idx val="10"/>
          <c:order val="10"/>
          <c:tx>
            <c:strRef>
              <c:f>'Survival diagrams'!$A$111</c:f>
              <c:strCache>
                <c:ptCount val="1"/>
                <c:pt idx="0">
                  <c:v>apr</c:v>
                </c:pt>
              </c:strCache>
            </c:strRef>
          </c:tx>
          <c:spPr>
            <a:pattFill prst="smConfetti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cat>
            <c:strRef>
              <c:f>'Survival diagrams'!$B$100:$L$100</c:f>
              <c:strCache>
                <c:ptCount val="11"/>
                <c:pt idx="0">
                  <c:v>Jun, 2014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Jan, 2015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</c:strCache>
            </c:strRef>
          </c:cat>
          <c:val>
            <c:numRef>
              <c:f>'Survival diagrams'!$B$111:$L$111</c:f>
              <c:numCache>
                <c:formatCode>General</c:formatCode>
                <c:ptCount val="11"/>
                <c:pt idx="10" formatCode="0.00">
                  <c:v>3.6666666666666665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6DA-48A7-91E9-2E3CD57768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4067496"/>
        <c:axId val="354066320"/>
      </c:areaChart>
      <c:catAx>
        <c:axId val="354067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100" b="1"/>
                  <a:t>Fecha</a:t>
                </a:r>
              </a:p>
            </c:rich>
          </c:tx>
          <c:layout>
            <c:manualLayout>
              <c:xMode val="edge"/>
              <c:yMode val="edge"/>
              <c:x val="0.46895999934485566"/>
              <c:y val="0.933158446773657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d/m/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54066320"/>
        <c:crosses val="autoZero"/>
        <c:auto val="1"/>
        <c:lblAlgn val="ctr"/>
        <c:lblOffset val="100"/>
        <c:noMultiLvlLbl val="1"/>
      </c:catAx>
      <c:valAx>
        <c:axId val="354066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b="1"/>
                  <a:t>Macollos maceta</a:t>
                </a:r>
                <a:r>
                  <a:rPr lang="en-US" b="1" baseline="30000"/>
                  <a:t>-1</a:t>
                </a:r>
              </a:p>
            </c:rich>
          </c:tx>
          <c:layout>
            <c:manualLayout>
              <c:xMode val="edge"/>
              <c:yMode val="edge"/>
              <c:x val="8.3203328133125334E-3"/>
              <c:y val="0.324895768392737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540674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4893297464182029"/>
          <c:y val="7.9268202862084209E-3"/>
          <c:w val="0.25106702535817971"/>
          <c:h val="6.0743826310531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/>
              <a:t>LC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79074690546677"/>
          <c:y val="0.10962255283004041"/>
          <c:w val="0.85251358400792721"/>
          <c:h val="0.7364804699407218"/>
        </c:manualLayout>
      </c:layout>
      <c:areaChart>
        <c:grouping val="stacked"/>
        <c:varyColors val="0"/>
        <c:ser>
          <c:idx val="0"/>
          <c:order val="0"/>
          <c:tx>
            <c:strRef>
              <c:f>'Survival diagrams'!$A$125</c:f>
              <c:strCache>
                <c:ptCount val="1"/>
                <c:pt idx="0">
                  <c:v>jun</c:v>
                </c:pt>
              </c:strCache>
            </c:strRef>
          </c:tx>
          <c:spPr>
            <a:pattFill prst="pct5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cat>
            <c:strRef>
              <c:f>'Survival diagrams'!$B$124:$L$124</c:f>
              <c:strCache>
                <c:ptCount val="11"/>
                <c:pt idx="0">
                  <c:v>Jun, 2014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Jan, 2015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</c:strCache>
            </c:strRef>
          </c:cat>
          <c:val>
            <c:numRef>
              <c:f>'Survival diagrams'!$B$125:$L$125</c:f>
              <c:numCache>
                <c:formatCode>0.00</c:formatCode>
                <c:ptCount val="11"/>
                <c:pt idx="0">
                  <c:v>3.6666666666666665</c:v>
                </c:pt>
                <c:pt idx="1">
                  <c:v>3.6666666666666665</c:v>
                </c:pt>
                <c:pt idx="2">
                  <c:v>3.6666666666666665</c:v>
                </c:pt>
                <c:pt idx="3">
                  <c:v>3.6666666666666665</c:v>
                </c:pt>
                <c:pt idx="4">
                  <c:v>3.2666666666666666</c:v>
                </c:pt>
                <c:pt idx="5">
                  <c:v>3.0666666666666669</c:v>
                </c:pt>
                <c:pt idx="6">
                  <c:v>2.8666666666666667</c:v>
                </c:pt>
                <c:pt idx="7" formatCode="0.0">
                  <c:v>2.75</c:v>
                </c:pt>
                <c:pt idx="8">
                  <c:v>2.5</c:v>
                </c:pt>
                <c:pt idx="9" formatCode="0.0">
                  <c:v>1.78</c:v>
                </c:pt>
                <c:pt idx="10">
                  <c:v>1.3333333333333333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1D-4B19-BC30-A404FBF7C2E9}"/>
            </c:ext>
          </c:extLst>
        </c:ser>
        <c:ser>
          <c:idx val="1"/>
          <c:order val="1"/>
          <c:tx>
            <c:strRef>
              <c:f>'Survival diagrams'!$A$126</c:f>
              <c:strCache>
                <c:ptCount val="1"/>
                <c:pt idx="0">
                  <c:v>jul</c:v>
                </c:pt>
              </c:strCache>
            </c:strRef>
          </c:tx>
          <c:spPr>
            <a:pattFill prst="pct50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cat>
            <c:strRef>
              <c:f>'Survival diagrams'!$B$124:$L$124</c:f>
              <c:strCache>
                <c:ptCount val="11"/>
                <c:pt idx="0">
                  <c:v>Jun, 2014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Jan, 2015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</c:strCache>
            </c:strRef>
          </c:cat>
          <c:val>
            <c:numRef>
              <c:f>'Survival diagrams'!$B$126:$L$126</c:f>
              <c:numCache>
                <c:formatCode>0.00</c:formatCode>
                <c:ptCount val="11"/>
                <c:pt idx="1">
                  <c:v>9.4</c:v>
                </c:pt>
                <c:pt idx="2">
                  <c:v>9.4</c:v>
                </c:pt>
                <c:pt idx="3">
                  <c:v>9.4</c:v>
                </c:pt>
                <c:pt idx="4">
                  <c:v>8.1333333333333329</c:v>
                </c:pt>
                <c:pt idx="5">
                  <c:v>7.5333333333333332</c:v>
                </c:pt>
                <c:pt idx="6">
                  <c:v>7.2</c:v>
                </c:pt>
                <c:pt idx="7" formatCode="0.0">
                  <c:v>7</c:v>
                </c:pt>
                <c:pt idx="8">
                  <c:v>7.5</c:v>
                </c:pt>
                <c:pt idx="9" formatCode="0.0">
                  <c:v>7</c:v>
                </c:pt>
                <c:pt idx="10">
                  <c:v>7.333333333333333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1D-4B19-BC30-A404FBF7C2E9}"/>
            </c:ext>
          </c:extLst>
        </c:ser>
        <c:ser>
          <c:idx val="2"/>
          <c:order val="2"/>
          <c:tx>
            <c:strRef>
              <c:f>'Survival diagrams'!$A$127</c:f>
              <c:strCache>
                <c:ptCount val="1"/>
                <c:pt idx="0">
                  <c:v>aug</c:v>
                </c:pt>
              </c:strCache>
            </c:strRef>
          </c:tx>
          <c:spPr>
            <a:pattFill prst="openDmnd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cat>
            <c:strRef>
              <c:f>'Survival diagrams'!$B$124:$L$124</c:f>
              <c:strCache>
                <c:ptCount val="11"/>
                <c:pt idx="0">
                  <c:v>Jun, 2014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Jan, 2015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</c:strCache>
            </c:strRef>
          </c:cat>
          <c:val>
            <c:numRef>
              <c:f>'Survival diagrams'!$B$127:$L$127</c:f>
              <c:numCache>
                <c:formatCode>General</c:formatCode>
                <c:ptCount val="11"/>
                <c:pt idx="2" formatCode="0.00">
                  <c:v>24.4</c:v>
                </c:pt>
                <c:pt idx="3" formatCode="0.00">
                  <c:v>24.4</c:v>
                </c:pt>
                <c:pt idx="4" formatCode="0.00">
                  <c:v>20.399999999999999</c:v>
                </c:pt>
                <c:pt idx="5" formatCode="0.00">
                  <c:v>15.733333333333333</c:v>
                </c:pt>
                <c:pt idx="6" formatCode="0.00">
                  <c:v>14.133333333333333</c:v>
                </c:pt>
                <c:pt idx="7" formatCode="0.0">
                  <c:v>14</c:v>
                </c:pt>
                <c:pt idx="8" formatCode="0.00">
                  <c:v>12</c:v>
                </c:pt>
                <c:pt idx="9" formatCode="0.0">
                  <c:v>12</c:v>
                </c:pt>
                <c:pt idx="10" formatCode="0.00">
                  <c:v>9.6666666666666661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1D-4B19-BC30-A404FBF7C2E9}"/>
            </c:ext>
          </c:extLst>
        </c:ser>
        <c:ser>
          <c:idx val="3"/>
          <c:order val="3"/>
          <c:tx>
            <c:strRef>
              <c:f>'Survival diagrams'!$A$128</c:f>
              <c:strCache>
                <c:ptCount val="1"/>
                <c:pt idx="0">
                  <c:v>sep</c:v>
                </c:pt>
              </c:strCache>
            </c:strRef>
          </c:tx>
          <c:spPr>
            <a:pattFill prst="dkDnDiag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cat>
            <c:strRef>
              <c:f>'Survival diagrams'!$B$124:$L$124</c:f>
              <c:strCache>
                <c:ptCount val="11"/>
                <c:pt idx="0">
                  <c:v>Jun, 2014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Jan, 2015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</c:strCache>
            </c:strRef>
          </c:cat>
          <c:val>
            <c:numRef>
              <c:f>'Survival diagrams'!$B$128:$L$128</c:f>
              <c:numCache>
                <c:formatCode>General</c:formatCode>
                <c:ptCount val="11"/>
                <c:pt idx="3" formatCode="0.00">
                  <c:v>16.466666666666665</c:v>
                </c:pt>
                <c:pt idx="4" formatCode="0.00">
                  <c:v>13.666666666666666</c:v>
                </c:pt>
                <c:pt idx="5" formatCode="0.00">
                  <c:v>12.8</c:v>
                </c:pt>
                <c:pt idx="6" formatCode="0.00">
                  <c:v>11.8</c:v>
                </c:pt>
                <c:pt idx="7" formatCode="0.0">
                  <c:v>11.75</c:v>
                </c:pt>
                <c:pt idx="8" formatCode="0.00">
                  <c:v>11.5</c:v>
                </c:pt>
                <c:pt idx="9" formatCode="0.0">
                  <c:v>10.83</c:v>
                </c:pt>
                <c:pt idx="10" formatCode="0.0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D1D-4B19-BC30-A404FBF7C2E9}"/>
            </c:ext>
          </c:extLst>
        </c:ser>
        <c:ser>
          <c:idx val="4"/>
          <c:order val="4"/>
          <c:tx>
            <c:strRef>
              <c:f>'Survival diagrams'!$A$129</c:f>
              <c:strCache>
                <c:ptCount val="1"/>
                <c:pt idx="0">
                  <c:v>oct</c:v>
                </c:pt>
              </c:strCache>
            </c:strRef>
          </c:tx>
          <c:spPr>
            <a:pattFill prst="dashHorz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cat>
            <c:strRef>
              <c:f>'Survival diagrams'!$B$124:$L$124</c:f>
              <c:strCache>
                <c:ptCount val="11"/>
                <c:pt idx="0">
                  <c:v>Jun, 2014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Jan, 2015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</c:strCache>
            </c:strRef>
          </c:cat>
          <c:val>
            <c:numRef>
              <c:f>'Survival diagrams'!$B$129:$L$129</c:f>
              <c:numCache>
                <c:formatCode>General</c:formatCode>
                <c:ptCount val="11"/>
                <c:pt idx="4" formatCode="0.00">
                  <c:v>18.733333333333334</c:v>
                </c:pt>
                <c:pt idx="5" formatCode="0.00">
                  <c:v>17.600000000000001</c:v>
                </c:pt>
                <c:pt idx="6" formatCode="0.00">
                  <c:v>15.2</c:v>
                </c:pt>
                <c:pt idx="7" formatCode="0.0">
                  <c:v>14</c:v>
                </c:pt>
                <c:pt idx="8" formatCode="0.00">
                  <c:v>12.06</c:v>
                </c:pt>
                <c:pt idx="9" formatCode="0.0">
                  <c:v>10.67</c:v>
                </c:pt>
                <c:pt idx="10" formatCode="0.0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1D-4B19-BC30-A404FBF7C2E9}"/>
            </c:ext>
          </c:extLst>
        </c:ser>
        <c:ser>
          <c:idx val="5"/>
          <c:order val="5"/>
          <c:tx>
            <c:strRef>
              <c:f>'Survival diagrams'!$A$130</c:f>
              <c:strCache>
                <c:ptCount val="1"/>
                <c:pt idx="0">
                  <c:v>nov</c:v>
                </c:pt>
              </c:strCache>
            </c:strRef>
          </c:tx>
          <c:spPr>
            <a:pattFill prst="pct80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cat>
            <c:strRef>
              <c:f>'Survival diagrams'!$B$124:$L$124</c:f>
              <c:strCache>
                <c:ptCount val="11"/>
                <c:pt idx="0">
                  <c:v>Jun, 2014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Jan, 2015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</c:strCache>
            </c:strRef>
          </c:cat>
          <c:val>
            <c:numRef>
              <c:f>'Survival diagrams'!$B$130:$L$130</c:f>
              <c:numCache>
                <c:formatCode>General</c:formatCode>
                <c:ptCount val="11"/>
                <c:pt idx="5" formatCode="0.00">
                  <c:v>14.933333333333334</c:v>
                </c:pt>
                <c:pt idx="6" formatCode="0.00">
                  <c:v>13.733333333333333</c:v>
                </c:pt>
                <c:pt idx="7" formatCode="0.0">
                  <c:v>13.333333333333334</c:v>
                </c:pt>
                <c:pt idx="8" formatCode="0.00">
                  <c:v>11.666666666666666</c:v>
                </c:pt>
                <c:pt idx="9" formatCode="0.0">
                  <c:v>9.33</c:v>
                </c:pt>
                <c:pt idx="10" formatCode="0.00">
                  <c:v>4.333333333333333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1D-4B19-BC30-A404FBF7C2E9}"/>
            </c:ext>
          </c:extLst>
        </c:ser>
        <c:ser>
          <c:idx val="6"/>
          <c:order val="6"/>
          <c:tx>
            <c:strRef>
              <c:f>'Survival diagrams'!$A$131</c:f>
              <c:strCache>
                <c:ptCount val="1"/>
                <c:pt idx="0">
                  <c:v>dec</c:v>
                </c:pt>
              </c:strCache>
            </c:strRef>
          </c:tx>
          <c:spPr>
            <a:pattFill prst="diagBrick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cat>
            <c:strRef>
              <c:f>'Survival diagrams'!$B$124:$L$124</c:f>
              <c:strCache>
                <c:ptCount val="11"/>
                <c:pt idx="0">
                  <c:v>Jun, 2014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Jan, 2015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</c:strCache>
            </c:strRef>
          </c:cat>
          <c:val>
            <c:numRef>
              <c:f>'Survival diagrams'!$B$131:$L$131</c:f>
              <c:numCache>
                <c:formatCode>General</c:formatCode>
                <c:ptCount val="11"/>
                <c:pt idx="6" formatCode="0.00">
                  <c:v>11.6</c:v>
                </c:pt>
                <c:pt idx="7" formatCode="0.0">
                  <c:v>11</c:v>
                </c:pt>
                <c:pt idx="8" formatCode="0.00">
                  <c:v>10.44</c:v>
                </c:pt>
                <c:pt idx="9" formatCode="0.0">
                  <c:v>8.17</c:v>
                </c:pt>
                <c:pt idx="10" formatCode="0.00">
                  <c:v>5.67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D1D-4B19-BC30-A404FBF7C2E9}"/>
            </c:ext>
          </c:extLst>
        </c:ser>
        <c:ser>
          <c:idx val="7"/>
          <c:order val="7"/>
          <c:tx>
            <c:strRef>
              <c:f>'Survival diagrams'!$A$132</c:f>
              <c:strCache>
                <c:ptCount val="1"/>
                <c:pt idx="0">
                  <c:v>jan</c:v>
                </c:pt>
              </c:strCache>
            </c:strRef>
          </c:tx>
          <c:spPr>
            <a:pattFill prst="dkHorz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cat>
            <c:strRef>
              <c:f>'Survival diagrams'!$B$124:$L$124</c:f>
              <c:strCache>
                <c:ptCount val="11"/>
                <c:pt idx="0">
                  <c:v>Jun, 2014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Jan, 2015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</c:strCache>
            </c:strRef>
          </c:cat>
          <c:val>
            <c:numRef>
              <c:f>'Survival diagrams'!$B$132:$L$132</c:f>
              <c:numCache>
                <c:formatCode>General</c:formatCode>
                <c:ptCount val="11"/>
                <c:pt idx="7" formatCode="0.0">
                  <c:v>5.333333333333333</c:v>
                </c:pt>
                <c:pt idx="8" formatCode="0.00">
                  <c:v>4.17</c:v>
                </c:pt>
                <c:pt idx="9" formatCode="0.0">
                  <c:v>3.94</c:v>
                </c:pt>
                <c:pt idx="10" formatCode="0.00">
                  <c:v>3.67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D1D-4B19-BC30-A404FBF7C2E9}"/>
            </c:ext>
          </c:extLst>
        </c:ser>
        <c:ser>
          <c:idx val="8"/>
          <c:order val="8"/>
          <c:tx>
            <c:strRef>
              <c:f>'Survival diagrams'!$A$133</c:f>
              <c:strCache>
                <c:ptCount val="1"/>
                <c:pt idx="0">
                  <c:v>feb</c:v>
                </c:pt>
              </c:strCache>
            </c:strRef>
          </c:tx>
          <c:spPr>
            <a:pattFill prst="dashVert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cat>
            <c:strRef>
              <c:f>'Survival diagrams'!$B$124:$L$124</c:f>
              <c:strCache>
                <c:ptCount val="11"/>
                <c:pt idx="0">
                  <c:v>Jun, 2014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Jan, 2015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</c:strCache>
            </c:strRef>
          </c:cat>
          <c:val>
            <c:numRef>
              <c:f>'Survival diagrams'!$B$133:$L$133</c:f>
              <c:numCache>
                <c:formatCode>General</c:formatCode>
                <c:ptCount val="11"/>
                <c:pt idx="8" formatCode="0.00">
                  <c:v>1.7777777777777777</c:v>
                </c:pt>
                <c:pt idx="9" formatCode="0.0">
                  <c:v>1.6666666666666667</c:v>
                </c:pt>
                <c:pt idx="10" formatCode="0.00">
                  <c:v>1.6666666666666667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D1D-4B19-BC30-A404FBF7C2E9}"/>
            </c:ext>
          </c:extLst>
        </c:ser>
        <c:ser>
          <c:idx val="9"/>
          <c:order val="9"/>
          <c:tx>
            <c:strRef>
              <c:f>'Survival diagrams'!$A$134</c:f>
              <c:strCache>
                <c:ptCount val="1"/>
                <c:pt idx="0">
                  <c:v>mar </c:v>
                </c:pt>
              </c:strCache>
            </c:strRef>
          </c:tx>
          <c:spPr>
            <a:pattFill prst="narHorz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cat>
            <c:strRef>
              <c:f>'Survival diagrams'!$B$124:$L$124</c:f>
              <c:strCache>
                <c:ptCount val="11"/>
                <c:pt idx="0">
                  <c:v>Jun, 2014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Jan, 2015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</c:strCache>
            </c:strRef>
          </c:cat>
          <c:val>
            <c:numRef>
              <c:f>'Survival diagrams'!$B$134:$L$134</c:f>
              <c:numCache>
                <c:formatCode>General</c:formatCode>
                <c:ptCount val="11"/>
                <c:pt idx="9" formatCode="0.0">
                  <c:v>2.3333333333333335</c:v>
                </c:pt>
                <c:pt idx="10" formatCode="0.0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D1D-4B19-BC30-A404FBF7C2E9}"/>
            </c:ext>
          </c:extLst>
        </c:ser>
        <c:ser>
          <c:idx val="10"/>
          <c:order val="10"/>
          <c:tx>
            <c:strRef>
              <c:f>'Survival diagrams'!$A$135</c:f>
              <c:strCache>
                <c:ptCount val="1"/>
                <c:pt idx="0">
                  <c:v>apr</c:v>
                </c:pt>
              </c:strCache>
            </c:strRef>
          </c:tx>
          <c:spPr>
            <a:pattFill prst="smConfetti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cat>
            <c:strRef>
              <c:f>'Survival diagrams'!$B$124:$L$124</c:f>
              <c:strCache>
                <c:ptCount val="11"/>
                <c:pt idx="0">
                  <c:v>Jun, 2014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Jan, 2015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</c:strCache>
            </c:strRef>
          </c:cat>
          <c:val>
            <c:numRef>
              <c:f>'Survival diagrams'!$B$135:$L$135</c:f>
              <c:numCache>
                <c:formatCode>General</c:formatCode>
                <c:ptCount val="11"/>
                <c:pt idx="10" formatCode="0.00">
                  <c:v>5.333333333333333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D1D-4B19-BC30-A404FBF7C2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4064360"/>
        <c:axId val="354064752"/>
      </c:areaChart>
      <c:catAx>
        <c:axId val="3540643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b="1"/>
                  <a:t>Fecha</a:t>
                </a:r>
              </a:p>
            </c:rich>
          </c:tx>
          <c:layout>
            <c:manualLayout>
              <c:xMode val="edge"/>
              <c:yMode val="edge"/>
              <c:x val="0.46768590743629745"/>
              <c:y val="0.94896111807130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d/m/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54064752"/>
        <c:crosses val="autoZero"/>
        <c:auto val="1"/>
        <c:lblAlgn val="ctr"/>
        <c:lblOffset val="100"/>
        <c:noMultiLvlLbl val="1"/>
      </c:catAx>
      <c:valAx>
        <c:axId val="354064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b="1"/>
                  <a:t>macollos maceta</a:t>
                </a:r>
                <a:r>
                  <a:rPr lang="en-US" b="1" baseline="30000"/>
                  <a:t>-1</a:t>
                </a:r>
              </a:p>
            </c:rich>
          </c:tx>
          <c:layout>
            <c:manualLayout>
              <c:xMode val="edge"/>
              <c:yMode val="edge"/>
              <c:x val="7.6612576314076209E-3"/>
              <c:y val="0.337219056905132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540643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5790075382542865"/>
          <c:y val="1.8019199457021424E-3"/>
          <c:w val="0.24036557052833293"/>
          <c:h val="0.243174352272346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>
                <a:solidFill>
                  <a:sysClr val="windowText" lastClr="000000"/>
                </a:solidFill>
              </a:rPr>
              <a:t>FC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8727198162729656E-2"/>
          <c:y val="0.11563474833540401"/>
          <c:w val="0.88231053149606287"/>
          <c:h val="0.58056091629246676"/>
        </c:manualLayout>
      </c:layout>
      <c:areaChart>
        <c:grouping val="stacked"/>
        <c:varyColors val="0"/>
        <c:ser>
          <c:idx val="0"/>
          <c:order val="0"/>
          <c:tx>
            <c:strRef>
              <c:f>'Survival diagrams'!$A$76</c:f>
              <c:strCache>
                <c:ptCount val="1"/>
                <c:pt idx="0">
                  <c:v>Jun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'Survival diagrams'!$B$75:$L$75</c:f>
              <c:strCache>
                <c:ptCount val="11"/>
                <c:pt idx="0">
                  <c:v>Jun, 2014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Jan, 2015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</c:strCache>
            </c:strRef>
          </c:cat>
          <c:val>
            <c:numRef>
              <c:f>'Survival diagrams'!$B$76:$L$76</c:f>
              <c:numCache>
                <c:formatCode>0.00</c:formatCode>
                <c:ptCount val="11"/>
                <c:pt idx="0">
                  <c:v>3.7333333333333334</c:v>
                </c:pt>
                <c:pt idx="1">
                  <c:v>3.7333333333333334</c:v>
                </c:pt>
                <c:pt idx="2">
                  <c:v>3.7333333333333334</c:v>
                </c:pt>
                <c:pt idx="3">
                  <c:v>3.7333333333333334</c:v>
                </c:pt>
                <c:pt idx="4">
                  <c:v>3.7333333333333334</c:v>
                </c:pt>
                <c:pt idx="5">
                  <c:v>3.6666666666666665</c:v>
                </c:pt>
                <c:pt idx="6">
                  <c:v>3.2666666666666666</c:v>
                </c:pt>
                <c:pt idx="7">
                  <c:v>3.1666666666666665</c:v>
                </c:pt>
                <c:pt idx="8">
                  <c:v>2.2222222222222223</c:v>
                </c:pt>
                <c:pt idx="9">
                  <c:v>1.5</c:v>
                </c:pt>
                <c:pt idx="10">
                  <c:v>0.33333333333333331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44-4439-A27B-0F37C70E31AB}"/>
            </c:ext>
          </c:extLst>
        </c:ser>
        <c:ser>
          <c:idx val="1"/>
          <c:order val="1"/>
          <c:tx>
            <c:strRef>
              <c:f>'Survival diagrams'!$A$77</c:f>
              <c:strCache>
                <c:ptCount val="1"/>
                <c:pt idx="0">
                  <c:v>Jul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'Survival diagrams'!$B$75:$L$75</c:f>
              <c:strCache>
                <c:ptCount val="11"/>
                <c:pt idx="0">
                  <c:v>Jun, 2014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Jan, 2015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</c:strCache>
            </c:strRef>
          </c:cat>
          <c:val>
            <c:numRef>
              <c:f>'Survival diagrams'!$B$77:$L$77</c:f>
              <c:numCache>
                <c:formatCode>0.00</c:formatCode>
                <c:ptCount val="11"/>
                <c:pt idx="1">
                  <c:v>10.266666666666667</c:v>
                </c:pt>
                <c:pt idx="2">
                  <c:v>10.266666666666667</c:v>
                </c:pt>
                <c:pt idx="3">
                  <c:v>10.266666666666667</c:v>
                </c:pt>
                <c:pt idx="4">
                  <c:v>9.9333333333333336</c:v>
                </c:pt>
                <c:pt idx="5">
                  <c:v>8.0666666666666664</c:v>
                </c:pt>
                <c:pt idx="6">
                  <c:v>6.7333333333333334</c:v>
                </c:pt>
                <c:pt idx="7">
                  <c:v>5.166666666666667</c:v>
                </c:pt>
                <c:pt idx="8">
                  <c:v>4.2222222222222223</c:v>
                </c:pt>
                <c:pt idx="9">
                  <c:v>4</c:v>
                </c:pt>
                <c:pt idx="10">
                  <c:v>2.6666666666666665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44-4439-A27B-0F37C70E31AB}"/>
            </c:ext>
          </c:extLst>
        </c:ser>
        <c:ser>
          <c:idx val="2"/>
          <c:order val="2"/>
          <c:tx>
            <c:strRef>
              <c:f>'Survival diagrams'!$A$78</c:f>
              <c:strCache>
                <c:ptCount val="1"/>
                <c:pt idx="0">
                  <c:v>Aug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strRef>
              <c:f>'Survival diagrams'!$B$75:$L$75</c:f>
              <c:strCache>
                <c:ptCount val="11"/>
                <c:pt idx="0">
                  <c:v>Jun, 2014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Jan, 2015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</c:strCache>
            </c:strRef>
          </c:cat>
          <c:val>
            <c:numRef>
              <c:f>'Survival diagrams'!$B$78:$L$78</c:f>
              <c:numCache>
                <c:formatCode>General</c:formatCode>
                <c:ptCount val="11"/>
                <c:pt idx="2" formatCode="0.00">
                  <c:v>27.933333333333334</c:v>
                </c:pt>
                <c:pt idx="3" formatCode="0.00">
                  <c:v>27.933333333333334</c:v>
                </c:pt>
                <c:pt idx="4" formatCode="0.00">
                  <c:v>27.733333333333334</c:v>
                </c:pt>
                <c:pt idx="5" formatCode="0.00">
                  <c:v>18.399999999999999</c:v>
                </c:pt>
                <c:pt idx="6" formatCode="0.00">
                  <c:v>16.533333333333335</c:v>
                </c:pt>
                <c:pt idx="7" formatCode="0.00">
                  <c:v>14.083333333333334</c:v>
                </c:pt>
                <c:pt idx="8" formatCode="0.00">
                  <c:v>9.2222222222222214</c:v>
                </c:pt>
                <c:pt idx="9" formatCode="0.00">
                  <c:v>9</c:v>
                </c:pt>
                <c:pt idx="10" formatCode="0.00">
                  <c:v>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44-4439-A27B-0F37C70E31AB}"/>
            </c:ext>
          </c:extLst>
        </c:ser>
        <c:ser>
          <c:idx val="3"/>
          <c:order val="3"/>
          <c:tx>
            <c:strRef>
              <c:f>'Survival diagrams'!$A$79</c:f>
              <c:strCache>
                <c:ptCount val="1"/>
                <c:pt idx="0">
                  <c:v>Sep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strRef>
              <c:f>'Survival diagrams'!$B$75:$L$75</c:f>
              <c:strCache>
                <c:ptCount val="11"/>
                <c:pt idx="0">
                  <c:v>Jun, 2014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Jan, 2015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</c:strCache>
            </c:strRef>
          </c:cat>
          <c:val>
            <c:numRef>
              <c:f>'Survival diagrams'!$B$79:$L$79</c:f>
              <c:numCache>
                <c:formatCode>General</c:formatCode>
                <c:ptCount val="11"/>
                <c:pt idx="3" formatCode="0.00">
                  <c:v>11.6</c:v>
                </c:pt>
                <c:pt idx="4" formatCode="0.00">
                  <c:v>11.6</c:v>
                </c:pt>
                <c:pt idx="5" formatCode="0.00">
                  <c:v>10</c:v>
                </c:pt>
                <c:pt idx="6" formatCode="0.00">
                  <c:v>8.1333333333333329</c:v>
                </c:pt>
                <c:pt idx="7" formatCode="0.00">
                  <c:v>7.916666666666667</c:v>
                </c:pt>
                <c:pt idx="8" formatCode="0.00">
                  <c:v>7.666666666666667</c:v>
                </c:pt>
                <c:pt idx="9" formatCode="0.00">
                  <c:v>7.8</c:v>
                </c:pt>
                <c:pt idx="10" formatCode="0.0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F44-4439-A27B-0F37C70E31AB}"/>
            </c:ext>
          </c:extLst>
        </c:ser>
        <c:ser>
          <c:idx val="4"/>
          <c:order val="4"/>
          <c:tx>
            <c:strRef>
              <c:f>'Survival diagrams'!$A$80</c:f>
              <c:strCache>
                <c:ptCount val="1"/>
                <c:pt idx="0">
                  <c:v>Oct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strRef>
              <c:f>'Survival diagrams'!$B$75:$L$75</c:f>
              <c:strCache>
                <c:ptCount val="11"/>
                <c:pt idx="0">
                  <c:v>Jun, 2014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Jan, 2015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</c:strCache>
            </c:strRef>
          </c:cat>
          <c:val>
            <c:numRef>
              <c:f>'Survival diagrams'!$B$80:$L$80</c:f>
              <c:numCache>
                <c:formatCode>General</c:formatCode>
                <c:ptCount val="11"/>
                <c:pt idx="4" formatCode="0.00">
                  <c:v>17.733333333333334</c:v>
                </c:pt>
                <c:pt idx="5" formatCode="0.00">
                  <c:v>17.333333333333332</c:v>
                </c:pt>
                <c:pt idx="6" formatCode="0.00">
                  <c:v>15.866666666666667</c:v>
                </c:pt>
                <c:pt idx="7" formatCode="0.00">
                  <c:v>15.666666666666666</c:v>
                </c:pt>
                <c:pt idx="8" formatCode="0.00">
                  <c:v>14.333333333333334</c:v>
                </c:pt>
                <c:pt idx="9" formatCode="0.00">
                  <c:v>13.833333333333334</c:v>
                </c:pt>
                <c:pt idx="10" formatCode="0.00">
                  <c:v>12.7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F44-4439-A27B-0F37C70E31AB}"/>
            </c:ext>
          </c:extLst>
        </c:ser>
        <c:ser>
          <c:idx val="5"/>
          <c:order val="5"/>
          <c:tx>
            <c:strRef>
              <c:f>'Survival diagrams'!$A$81</c:f>
              <c:strCache>
                <c:ptCount val="1"/>
                <c:pt idx="0">
                  <c:v>Nov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strRef>
              <c:f>'Survival diagrams'!$B$75:$L$75</c:f>
              <c:strCache>
                <c:ptCount val="11"/>
                <c:pt idx="0">
                  <c:v>Jun, 2014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Jan, 2015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</c:strCache>
            </c:strRef>
          </c:cat>
          <c:val>
            <c:numRef>
              <c:f>'Survival diagrams'!$B$81:$L$81</c:f>
              <c:numCache>
                <c:formatCode>General</c:formatCode>
                <c:ptCount val="11"/>
                <c:pt idx="5" formatCode="0.00">
                  <c:v>10.266666666666667</c:v>
                </c:pt>
                <c:pt idx="6" formatCode="0.00">
                  <c:v>10.133333333333333</c:v>
                </c:pt>
                <c:pt idx="7" formatCode="0.00">
                  <c:v>8.1666666666666661</c:v>
                </c:pt>
                <c:pt idx="8" formatCode="0.00">
                  <c:v>5.4444444444444446</c:v>
                </c:pt>
                <c:pt idx="9" formatCode="0.00">
                  <c:v>5</c:v>
                </c:pt>
                <c:pt idx="10" formatCode="0.00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F44-4439-A27B-0F37C70E31AB}"/>
            </c:ext>
          </c:extLst>
        </c:ser>
        <c:ser>
          <c:idx val="6"/>
          <c:order val="6"/>
          <c:tx>
            <c:strRef>
              <c:f>'Survival diagrams'!$A$82</c:f>
              <c:strCache>
                <c:ptCount val="1"/>
                <c:pt idx="0">
                  <c:v>Dec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strRef>
              <c:f>'Survival diagrams'!$B$75:$L$75</c:f>
              <c:strCache>
                <c:ptCount val="11"/>
                <c:pt idx="0">
                  <c:v>Jun, 2014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Jan, 2015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</c:strCache>
            </c:strRef>
          </c:cat>
          <c:val>
            <c:numRef>
              <c:f>'Survival diagrams'!$B$82:$L$82</c:f>
              <c:numCache>
                <c:formatCode>General</c:formatCode>
                <c:ptCount val="11"/>
                <c:pt idx="6" formatCode="0.00">
                  <c:v>7.4666666666666668</c:v>
                </c:pt>
                <c:pt idx="7" formatCode="0.00">
                  <c:v>7</c:v>
                </c:pt>
                <c:pt idx="8" formatCode="0.00">
                  <c:v>6.2222222222222223</c:v>
                </c:pt>
                <c:pt idx="9" formatCode="0.00">
                  <c:v>4.5</c:v>
                </c:pt>
                <c:pt idx="10" formatCode="0.00">
                  <c:v>4.33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F44-4439-A27B-0F37C70E31AB}"/>
            </c:ext>
          </c:extLst>
        </c:ser>
        <c:ser>
          <c:idx val="7"/>
          <c:order val="7"/>
          <c:tx>
            <c:strRef>
              <c:f>'Survival diagrams'!$A$83</c:f>
              <c:strCache>
                <c:ptCount val="1"/>
                <c:pt idx="0">
                  <c:v>Jan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cat>
            <c:strRef>
              <c:f>'Survival diagrams'!$B$75:$L$75</c:f>
              <c:strCache>
                <c:ptCount val="11"/>
                <c:pt idx="0">
                  <c:v>Jun, 2014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Jan, 2015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</c:strCache>
            </c:strRef>
          </c:cat>
          <c:val>
            <c:numRef>
              <c:f>'Survival diagrams'!$B$83:$L$83</c:f>
              <c:numCache>
                <c:formatCode>General</c:formatCode>
                <c:ptCount val="11"/>
                <c:pt idx="7" formatCode="0.00">
                  <c:v>7.916666666666667</c:v>
                </c:pt>
                <c:pt idx="8" formatCode="0.00">
                  <c:v>6.8888888888888893</c:v>
                </c:pt>
                <c:pt idx="9" formatCode="0.00">
                  <c:v>4.166666666666667</c:v>
                </c:pt>
                <c:pt idx="10" formatCode="0.00">
                  <c:v>4.33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F44-4439-A27B-0F37C70E31AB}"/>
            </c:ext>
          </c:extLst>
        </c:ser>
        <c:ser>
          <c:idx val="8"/>
          <c:order val="8"/>
          <c:tx>
            <c:strRef>
              <c:f>'Survival diagrams'!$A$84</c:f>
              <c:strCache>
                <c:ptCount val="1"/>
                <c:pt idx="0">
                  <c:v>Feb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cat>
            <c:strRef>
              <c:f>'Survival diagrams'!$B$75:$L$75</c:f>
              <c:strCache>
                <c:ptCount val="11"/>
                <c:pt idx="0">
                  <c:v>Jun, 2014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Jan, 2015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</c:strCache>
            </c:strRef>
          </c:cat>
          <c:val>
            <c:numRef>
              <c:f>'Survival diagrams'!$B$84:$L$84</c:f>
              <c:numCache>
                <c:formatCode>General</c:formatCode>
                <c:ptCount val="11"/>
                <c:pt idx="8" formatCode="0.00">
                  <c:v>3.6666666666666665</c:v>
                </c:pt>
                <c:pt idx="9" formatCode="0.00">
                  <c:v>1.1666666666666667</c:v>
                </c:pt>
                <c:pt idx="10" formatCode="0.0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F44-4439-A27B-0F37C70E31AB}"/>
            </c:ext>
          </c:extLst>
        </c:ser>
        <c:ser>
          <c:idx val="9"/>
          <c:order val="9"/>
          <c:tx>
            <c:strRef>
              <c:f>'Survival diagrams'!$A$85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cat>
            <c:strRef>
              <c:f>'Survival diagrams'!$B$75:$L$75</c:f>
              <c:strCache>
                <c:ptCount val="11"/>
                <c:pt idx="0">
                  <c:v>Jun, 2014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Jan, 2015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</c:strCache>
            </c:strRef>
          </c:cat>
          <c:val>
            <c:numRef>
              <c:f>'Survival diagrams'!$B$85:$L$85</c:f>
              <c:numCache>
                <c:formatCode>General</c:formatCode>
                <c:ptCount val="11"/>
                <c:pt idx="9" formatCode="0.00">
                  <c:v>2.5</c:v>
                </c:pt>
                <c:pt idx="10" formatCode="0.00">
                  <c:v>1.6666666666666667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F44-4439-A27B-0F37C70E31AB}"/>
            </c:ext>
          </c:extLst>
        </c:ser>
        <c:ser>
          <c:idx val="10"/>
          <c:order val="10"/>
          <c:tx>
            <c:strRef>
              <c:f>'Survival diagrams'!$A$86</c:f>
              <c:strCache>
                <c:ptCount val="1"/>
                <c:pt idx="0">
                  <c:v>Apr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cat>
            <c:strRef>
              <c:f>'Survival diagrams'!$B$75:$L$75</c:f>
              <c:strCache>
                <c:ptCount val="11"/>
                <c:pt idx="0">
                  <c:v>Jun, 2014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Jan, 2015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</c:strCache>
            </c:strRef>
          </c:cat>
          <c:val>
            <c:numRef>
              <c:f>'Survival diagrams'!$B$86:$L$86</c:f>
              <c:numCache>
                <c:formatCode>General</c:formatCode>
                <c:ptCount val="11"/>
                <c:pt idx="10" formatCode="0.0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F44-4439-A27B-0F37C70E3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4065144"/>
        <c:axId val="354065536"/>
      </c:areaChart>
      <c:catAx>
        <c:axId val="3540651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Measurement date</a:t>
                </a:r>
              </a:p>
            </c:rich>
          </c:tx>
          <c:layout>
            <c:manualLayout>
              <c:xMode val="edge"/>
              <c:yMode val="edge"/>
              <c:x val="0.41459891732283466"/>
              <c:y val="0.91117139933665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54065536"/>
        <c:crosses val="autoZero"/>
        <c:auto val="1"/>
        <c:lblAlgn val="ctr"/>
        <c:lblOffset val="100"/>
        <c:noMultiLvlLbl val="1"/>
      </c:catAx>
      <c:valAx>
        <c:axId val="354065536"/>
        <c:scaling>
          <c:orientation val="minMax"/>
          <c:max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Tillers pot</a:t>
                </a:r>
                <a:r>
                  <a:rPr lang="en-US" baseline="30000">
                    <a:solidFill>
                      <a:sysClr val="windowText" lastClr="000000"/>
                    </a:solidFill>
                  </a:rPr>
                  <a:t>-1</a:t>
                </a:r>
              </a:p>
            </c:rich>
          </c:tx>
          <c:layout>
            <c:manualLayout>
              <c:xMode val="edge"/>
              <c:yMode val="edge"/>
              <c:x val="1.0416666666666666E-2"/>
              <c:y val="0.2941161525838973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540651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7698458005249342"/>
          <c:y val="3.8750240361383963E-2"/>
          <c:w val="0.4085308398950131"/>
          <c:h val="0.12613717087925935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055152786325877"/>
          <c:y val="0.11758603269676092"/>
          <c:w val="0.84836277950090644"/>
          <c:h val="0.67920561844965832"/>
        </c:manualLayout>
      </c:layout>
      <c:areaChart>
        <c:grouping val="stacked"/>
        <c:varyColors val="0"/>
        <c:ser>
          <c:idx val="0"/>
          <c:order val="0"/>
          <c:tx>
            <c:strRef>
              <c:f>'Survival diagrams'!$A$101</c:f>
              <c:strCache>
                <c:ptCount val="1"/>
                <c:pt idx="0">
                  <c:v>jun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'Survival diagrams'!$B$100:$L$100</c:f>
              <c:strCache>
                <c:ptCount val="11"/>
                <c:pt idx="0">
                  <c:v>Jun, 2014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Jan, 2015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</c:strCache>
            </c:strRef>
          </c:cat>
          <c:val>
            <c:numRef>
              <c:f>'Survival diagrams'!$B$101:$L$101</c:f>
              <c:numCache>
                <c:formatCode>0.00</c:formatCode>
                <c:ptCount val="11"/>
                <c:pt idx="0">
                  <c:v>3.8</c:v>
                </c:pt>
                <c:pt idx="1">
                  <c:v>3.8</c:v>
                </c:pt>
                <c:pt idx="2">
                  <c:v>3.5333333333333332</c:v>
                </c:pt>
                <c:pt idx="3">
                  <c:v>3.5333333333333332</c:v>
                </c:pt>
                <c:pt idx="4">
                  <c:v>3.6</c:v>
                </c:pt>
                <c:pt idx="5">
                  <c:v>3.3333333333333335</c:v>
                </c:pt>
                <c:pt idx="6">
                  <c:v>2.8</c:v>
                </c:pt>
                <c:pt idx="7">
                  <c:v>2.3333333333333335</c:v>
                </c:pt>
                <c:pt idx="8">
                  <c:v>1.2222222222222223</c:v>
                </c:pt>
                <c:pt idx="9">
                  <c:v>1.6666666666666667</c:v>
                </c:pt>
                <c:pt idx="10">
                  <c:v>0.66666666666666663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CE-4F43-A8A6-5D98042736A4}"/>
            </c:ext>
          </c:extLst>
        </c:ser>
        <c:ser>
          <c:idx val="1"/>
          <c:order val="1"/>
          <c:tx>
            <c:strRef>
              <c:f>'Survival diagrams'!$A$102</c:f>
              <c:strCache>
                <c:ptCount val="1"/>
                <c:pt idx="0">
                  <c:v>jul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'Survival diagrams'!$B$100:$L$100</c:f>
              <c:strCache>
                <c:ptCount val="11"/>
                <c:pt idx="0">
                  <c:v>Jun, 2014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Jan, 2015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</c:strCache>
            </c:strRef>
          </c:cat>
          <c:val>
            <c:numRef>
              <c:f>'Survival diagrams'!$B$102:$L$102</c:f>
              <c:numCache>
                <c:formatCode>0.00</c:formatCode>
                <c:ptCount val="11"/>
                <c:pt idx="1">
                  <c:v>11.133333333333333</c:v>
                </c:pt>
                <c:pt idx="2">
                  <c:v>10</c:v>
                </c:pt>
                <c:pt idx="3">
                  <c:v>9.9333333333333336</c:v>
                </c:pt>
                <c:pt idx="4">
                  <c:v>10.066666666666666</c:v>
                </c:pt>
                <c:pt idx="5">
                  <c:v>8.6666666666666661</c:v>
                </c:pt>
                <c:pt idx="6">
                  <c:v>7.17</c:v>
                </c:pt>
                <c:pt idx="7">
                  <c:v>7.083333333333333</c:v>
                </c:pt>
                <c:pt idx="8">
                  <c:v>7</c:v>
                </c:pt>
                <c:pt idx="9">
                  <c:v>6.67</c:v>
                </c:pt>
                <c:pt idx="10">
                  <c:v>4.333333333333333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CE-4F43-A8A6-5D98042736A4}"/>
            </c:ext>
          </c:extLst>
        </c:ser>
        <c:ser>
          <c:idx val="2"/>
          <c:order val="2"/>
          <c:tx>
            <c:strRef>
              <c:f>'Survival diagrams'!$A$103</c:f>
              <c:strCache>
                <c:ptCount val="1"/>
                <c:pt idx="0">
                  <c:v>aug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strRef>
              <c:f>'Survival diagrams'!$B$100:$L$100</c:f>
              <c:strCache>
                <c:ptCount val="11"/>
                <c:pt idx="0">
                  <c:v>Jun, 2014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Jan, 2015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</c:strCache>
            </c:strRef>
          </c:cat>
          <c:val>
            <c:numRef>
              <c:f>'Survival diagrams'!$B$103:$L$103</c:f>
              <c:numCache>
                <c:formatCode>General</c:formatCode>
                <c:ptCount val="11"/>
                <c:pt idx="2" formatCode="0.00">
                  <c:v>27.066666666666666</c:v>
                </c:pt>
                <c:pt idx="3" formatCode="0.00">
                  <c:v>26.866666666666667</c:v>
                </c:pt>
                <c:pt idx="4" formatCode="0.00">
                  <c:v>26.2</c:v>
                </c:pt>
                <c:pt idx="5" formatCode="0.00">
                  <c:v>18.399999999999999</c:v>
                </c:pt>
                <c:pt idx="6" formatCode="0.00">
                  <c:v>16</c:v>
                </c:pt>
                <c:pt idx="7" formatCode="0.00">
                  <c:v>14.833333333333334</c:v>
                </c:pt>
                <c:pt idx="8" formatCode="0.00">
                  <c:v>13.666666666666666</c:v>
                </c:pt>
                <c:pt idx="9" formatCode="0.00">
                  <c:v>12.83</c:v>
                </c:pt>
                <c:pt idx="10" formatCode="0.00">
                  <c:v>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CE-4F43-A8A6-5D98042736A4}"/>
            </c:ext>
          </c:extLst>
        </c:ser>
        <c:ser>
          <c:idx val="3"/>
          <c:order val="3"/>
          <c:tx>
            <c:strRef>
              <c:f>'Survival diagrams'!$A$104</c:f>
              <c:strCache>
                <c:ptCount val="1"/>
                <c:pt idx="0">
                  <c:v>sep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strRef>
              <c:f>'Survival diagrams'!$B$100:$L$100</c:f>
              <c:strCache>
                <c:ptCount val="11"/>
                <c:pt idx="0">
                  <c:v>Jun, 2014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Jan, 2015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</c:strCache>
            </c:strRef>
          </c:cat>
          <c:val>
            <c:numRef>
              <c:f>'Survival diagrams'!$B$104:$L$104</c:f>
              <c:numCache>
                <c:formatCode>General</c:formatCode>
                <c:ptCount val="11"/>
                <c:pt idx="3" formatCode="0.00">
                  <c:v>14.333333333333334</c:v>
                </c:pt>
                <c:pt idx="4" formatCode="0.00">
                  <c:v>14.133333333333333</c:v>
                </c:pt>
                <c:pt idx="5" formatCode="0.00">
                  <c:v>13.266666666666667</c:v>
                </c:pt>
                <c:pt idx="6" formatCode="0.00">
                  <c:v>12.2</c:v>
                </c:pt>
                <c:pt idx="7" formatCode="0.00">
                  <c:v>12.416666666666666</c:v>
                </c:pt>
                <c:pt idx="8" formatCode="0.00">
                  <c:v>11</c:v>
                </c:pt>
                <c:pt idx="9" formatCode="0.00">
                  <c:v>9.1666666666666661</c:v>
                </c:pt>
                <c:pt idx="10" formatCode="0.0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CE-4F43-A8A6-5D98042736A4}"/>
            </c:ext>
          </c:extLst>
        </c:ser>
        <c:ser>
          <c:idx val="4"/>
          <c:order val="4"/>
          <c:tx>
            <c:strRef>
              <c:f>'Survival diagrams'!$A$105</c:f>
              <c:strCache>
                <c:ptCount val="1"/>
                <c:pt idx="0">
                  <c:v>oct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strRef>
              <c:f>'Survival diagrams'!$B$100:$L$100</c:f>
              <c:strCache>
                <c:ptCount val="11"/>
                <c:pt idx="0">
                  <c:v>Jun, 2014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Jan, 2015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</c:strCache>
            </c:strRef>
          </c:cat>
          <c:val>
            <c:numRef>
              <c:f>'Survival diagrams'!$B$105:$L$105</c:f>
              <c:numCache>
                <c:formatCode>General</c:formatCode>
                <c:ptCount val="11"/>
                <c:pt idx="4" formatCode="0.00">
                  <c:v>22.733333333333334</c:v>
                </c:pt>
                <c:pt idx="5" formatCode="0.00">
                  <c:v>20.733333333333334</c:v>
                </c:pt>
                <c:pt idx="6" formatCode="0.00">
                  <c:v>19.333333333333332</c:v>
                </c:pt>
                <c:pt idx="7" formatCode="0.00">
                  <c:v>18.833333333333332</c:v>
                </c:pt>
                <c:pt idx="8" formatCode="0.00">
                  <c:v>15.444444444444445</c:v>
                </c:pt>
                <c:pt idx="9" formatCode="0.00">
                  <c:v>14.5</c:v>
                </c:pt>
                <c:pt idx="10" formatCode="0.00">
                  <c:v>13.333333333333334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CCE-4F43-A8A6-5D98042736A4}"/>
            </c:ext>
          </c:extLst>
        </c:ser>
        <c:ser>
          <c:idx val="5"/>
          <c:order val="5"/>
          <c:tx>
            <c:strRef>
              <c:f>'Survival diagrams'!$A$106</c:f>
              <c:strCache>
                <c:ptCount val="1"/>
                <c:pt idx="0">
                  <c:v>nov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strRef>
              <c:f>'Survival diagrams'!$B$100:$L$100</c:f>
              <c:strCache>
                <c:ptCount val="11"/>
                <c:pt idx="0">
                  <c:v>Jun, 2014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Jan, 2015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</c:strCache>
            </c:strRef>
          </c:cat>
          <c:val>
            <c:numRef>
              <c:f>'Survival diagrams'!$B$106:$L$106</c:f>
              <c:numCache>
                <c:formatCode>General</c:formatCode>
                <c:ptCount val="11"/>
                <c:pt idx="5" formatCode="0.00">
                  <c:v>12.8</c:v>
                </c:pt>
                <c:pt idx="6" formatCode="0.00">
                  <c:v>12.266666666666667</c:v>
                </c:pt>
                <c:pt idx="7" formatCode="0.00">
                  <c:v>10.916666666666666</c:v>
                </c:pt>
                <c:pt idx="8" formatCode="0.00">
                  <c:v>9.5</c:v>
                </c:pt>
                <c:pt idx="9" formatCode="0.00">
                  <c:v>9</c:v>
                </c:pt>
                <c:pt idx="10" formatCode="0.00">
                  <c:v>5.666666666666667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CCE-4F43-A8A6-5D98042736A4}"/>
            </c:ext>
          </c:extLst>
        </c:ser>
        <c:ser>
          <c:idx val="6"/>
          <c:order val="6"/>
          <c:tx>
            <c:strRef>
              <c:f>'Survival diagrams'!$A$107</c:f>
              <c:strCache>
                <c:ptCount val="1"/>
                <c:pt idx="0">
                  <c:v>dec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strRef>
              <c:f>'Survival diagrams'!$B$100:$L$100</c:f>
              <c:strCache>
                <c:ptCount val="11"/>
                <c:pt idx="0">
                  <c:v>Jun, 2014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Jan, 2015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</c:strCache>
            </c:strRef>
          </c:cat>
          <c:val>
            <c:numRef>
              <c:f>'Survival diagrams'!$B$107:$L$107</c:f>
              <c:numCache>
                <c:formatCode>General</c:formatCode>
                <c:ptCount val="11"/>
                <c:pt idx="6" formatCode="0.00">
                  <c:v>11.066666666666666</c:v>
                </c:pt>
                <c:pt idx="7" formatCode="0.00">
                  <c:v>6.416666666666667</c:v>
                </c:pt>
                <c:pt idx="8" formatCode="0.00">
                  <c:v>4.2222222222222223</c:v>
                </c:pt>
                <c:pt idx="9" formatCode="0.00">
                  <c:v>3.17</c:v>
                </c:pt>
                <c:pt idx="10" formatCode="0.00">
                  <c:v>1.3333333333333333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CCE-4F43-A8A6-5D98042736A4}"/>
            </c:ext>
          </c:extLst>
        </c:ser>
        <c:ser>
          <c:idx val="7"/>
          <c:order val="7"/>
          <c:tx>
            <c:strRef>
              <c:f>'Survival diagrams'!$A$108</c:f>
              <c:strCache>
                <c:ptCount val="1"/>
                <c:pt idx="0">
                  <c:v>jan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cat>
            <c:strRef>
              <c:f>'Survival diagrams'!$B$100:$L$100</c:f>
              <c:strCache>
                <c:ptCount val="11"/>
                <c:pt idx="0">
                  <c:v>Jun, 2014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Jan, 2015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</c:strCache>
            </c:strRef>
          </c:cat>
          <c:val>
            <c:numRef>
              <c:f>'Survival diagrams'!$B$108:$L$108</c:f>
              <c:numCache>
                <c:formatCode>General</c:formatCode>
                <c:ptCount val="11"/>
                <c:pt idx="7" formatCode="0.00">
                  <c:v>7.25</c:v>
                </c:pt>
                <c:pt idx="8" formatCode="0.00">
                  <c:v>5.7777777777777777</c:v>
                </c:pt>
                <c:pt idx="9" formatCode="0.00">
                  <c:v>5.33</c:v>
                </c:pt>
                <c:pt idx="10" formatCode="0.00">
                  <c:v>3.83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CCE-4F43-A8A6-5D98042736A4}"/>
            </c:ext>
          </c:extLst>
        </c:ser>
        <c:ser>
          <c:idx val="8"/>
          <c:order val="8"/>
          <c:tx>
            <c:strRef>
              <c:f>'Survival diagrams'!$A$109</c:f>
              <c:strCache>
                <c:ptCount val="1"/>
                <c:pt idx="0">
                  <c:v>feb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cat>
            <c:strRef>
              <c:f>'Survival diagrams'!$B$100:$L$100</c:f>
              <c:strCache>
                <c:ptCount val="11"/>
                <c:pt idx="0">
                  <c:v>Jun, 2014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Jan, 2015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</c:strCache>
            </c:strRef>
          </c:cat>
          <c:val>
            <c:numRef>
              <c:f>'Survival diagrams'!$B$109:$L$109</c:f>
              <c:numCache>
                <c:formatCode>General</c:formatCode>
                <c:ptCount val="11"/>
                <c:pt idx="8" formatCode="0.00">
                  <c:v>2</c:v>
                </c:pt>
                <c:pt idx="9" formatCode="0.00">
                  <c:v>2</c:v>
                </c:pt>
                <c:pt idx="10" formatCode="0.00">
                  <c:v>1.83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CCE-4F43-A8A6-5D98042736A4}"/>
            </c:ext>
          </c:extLst>
        </c:ser>
        <c:ser>
          <c:idx val="9"/>
          <c:order val="9"/>
          <c:tx>
            <c:strRef>
              <c:f>'Survival diagrams'!$A$110</c:f>
              <c:strCache>
                <c:ptCount val="1"/>
                <c:pt idx="0">
                  <c:v>mar 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cat>
            <c:strRef>
              <c:f>'Survival diagrams'!$B$100:$L$100</c:f>
              <c:strCache>
                <c:ptCount val="11"/>
                <c:pt idx="0">
                  <c:v>Jun, 2014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Jan, 2015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</c:strCache>
            </c:strRef>
          </c:cat>
          <c:val>
            <c:numRef>
              <c:f>'Survival diagrams'!$B$110:$L$110</c:f>
              <c:numCache>
                <c:formatCode>General</c:formatCode>
                <c:ptCount val="11"/>
                <c:pt idx="9" formatCode="0.00">
                  <c:v>1.6666666666666667</c:v>
                </c:pt>
                <c:pt idx="10" formatCode="0.00">
                  <c:v>0.85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CCE-4F43-A8A6-5D98042736A4}"/>
            </c:ext>
          </c:extLst>
        </c:ser>
        <c:ser>
          <c:idx val="10"/>
          <c:order val="10"/>
          <c:tx>
            <c:strRef>
              <c:f>'Survival diagrams'!$A$111</c:f>
              <c:strCache>
                <c:ptCount val="1"/>
                <c:pt idx="0">
                  <c:v>apr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cat>
            <c:strRef>
              <c:f>'Survival diagrams'!$B$100:$L$100</c:f>
              <c:strCache>
                <c:ptCount val="11"/>
                <c:pt idx="0">
                  <c:v>Jun, 2014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Jan, 2015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</c:strCache>
            </c:strRef>
          </c:cat>
          <c:val>
            <c:numRef>
              <c:f>'Survival diagrams'!$B$111:$L$111</c:f>
              <c:numCache>
                <c:formatCode>General</c:formatCode>
                <c:ptCount val="11"/>
                <c:pt idx="10" formatCode="0.00">
                  <c:v>3.6666666666666665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CCE-4F43-A8A6-5D9804273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9864424"/>
        <c:axId val="369861288"/>
      </c:areaChart>
      <c:catAx>
        <c:axId val="369864424"/>
        <c:scaling>
          <c:orientation val="minMax"/>
        </c:scaling>
        <c:delete val="0"/>
        <c:axPos val="b"/>
        <c:numFmt formatCode="d/m/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69861288"/>
        <c:crosses val="autoZero"/>
        <c:auto val="1"/>
        <c:lblAlgn val="ctr"/>
        <c:lblOffset val="100"/>
        <c:noMultiLvlLbl val="1"/>
      </c:catAx>
      <c:valAx>
        <c:axId val="369861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Tillers pot</a:t>
                </a:r>
                <a:r>
                  <a:rPr lang="en-US" baseline="30000"/>
                  <a:t>-1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698644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LC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'Survival diagrams'!$A$125</c:f>
              <c:strCache>
                <c:ptCount val="1"/>
                <c:pt idx="0">
                  <c:v>jun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'Survival diagrams'!$B$124:$L$124</c:f>
              <c:strCache>
                <c:ptCount val="11"/>
                <c:pt idx="0">
                  <c:v>Jun, 2014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Jan, 2015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</c:strCache>
            </c:strRef>
          </c:cat>
          <c:val>
            <c:numRef>
              <c:f>'Survival diagrams'!$B$125:$L$125</c:f>
              <c:numCache>
                <c:formatCode>0.00</c:formatCode>
                <c:ptCount val="11"/>
                <c:pt idx="0">
                  <c:v>3.6666666666666665</c:v>
                </c:pt>
                <c:pt idx="1">
                  <c:v>3.6666666666666665</c:v>
                </c:pt>
                <c:pt idx="2">
                  <c:v>3.6666666666666665</c:v>
                </c:pt>
                <c:pt idx="3">
                  <c:v>3.6666666666666665</c:v>
                </c:pt>
                <c:pt idx="4">
                  <c:v>3.2666666666666666</c:v>
                </c:pt>
                <c:pt idx="5">
                  <c:v>3.0666666666666669</c:v>
                </c:pt>
                <c:pt idx="6">
                  <c:v>2.8666666666666667</c:v>
                </c:pt>
                <c:pt idx="7" formatCode="0.0">
                  <c:v>2.75</c:v>
                </c:pt>
                <c:pt idx="8">
                  <c:v>2.5</c:v>
                </c:pt>
                <c:pt idx="9" formatCode="0.0">
                  <c:v>1.78</c:v>
                </c:pt>
                <c:pt idx="10">
                  <c:v>1.3333333333333333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27-40C0-8060-4A5E6B523207}"/>
            </c:ext>
          </c:extLst>
        </c:ser>
        <c:ser>
          <c:idx val="1"/>
          <c:order val="1"/>
          <c:tx>
            <c:strRef>
              <c:f>'Survival diagrams'!$A$126</c:f>
              <c:strCache>
                <c:ptCount val="1"/>
                <c:pt idx="0">
                  <c:v>jul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'Survival diagrams'!$B$124:$L$124</c:f>
              <c:strCache>
                <c:ptCount val="11"/>
                <c:pt idx="0">
                  <c:v>Jun, 2014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Jan, 2015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</c:strCache>
            </c:strRef>
          </c:cat>
          <c:val>
            <c:numRef>
              <c:f>'Survival diagrams'!$B$126:$L$126</c:f>
              <c:numCache>
                <c:formatCode>0.00</c:formatCode>
                <c:ptCount val="11"/>
                <c:pt idx="1">
                  <c:v>9.4</c:v>
                </c:pt>
                <c:pt idx="2">
                  <c:v>9.4</c:v>
                </c:pt>
                <c:pt idx="3">
                  <c:v>9.4</c:v>
                </c:pt>
                <c:pt idx="4">
                  <c:v>8.1333333333333329</c:v>
                </c:pt>
                <c:pt idx="5">
                  <c:v>7.5333333333333332</c:v>
                </c:pt>
                <c:pt idx="6">
                  <c:v>7.2</c:v>
                </c:pt>
                <c:pt idx="7" formatCode="0.0">
                  <c:v>7</c:v>
                </c:pt>
                <c:pt idx="8">
                  <c:v>7.5</c:v>
                </c:pt>
                <c:pt idx="9" formatCode="0.0">
                  <c:v>7</c:v>
                </c:pt>
                <c:pt idx="10">
                  <c:v>7.333333333333333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27-40C0-8060-4A5E6B523207}"/>
            </c:ext>
          </c:extLst>
        </c:ser>
        <c:ser>
          <c:idx val="2"/>
          <c:order val="2"/>
          <c:tx>
            <c:strRef>
              <c:f>'Survival diagrams'!$A$127</c:f>
              <c:strCache>
                <c:ptCount val="1"/>
                <c:pt idx="0">
                  <c:v>aug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strRef>
              <c:f>'Survival diagrams'!$B$124:$L$124</c:f>
              <c:strCache>
                <c:ptCount val="11"/>
                <c:pt idx="0">
                  <c:v>Jun, 2014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Jan, 2015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</c:strCache>
            </c:strRef>
          </c:cat>
          <c:val>
            <c:numRef>
              <c:f>'Survival diagrams'!$B$127:$L$127</c:f>
              <c:numCache>
                <c:formatCode>General</c:formatCode>
                <c:ptCount val="11"/>
                <c:pt idx="2" formatCode="0.00">
                  <c:v>24.4</c:v>
                </c:pt>
                <c:pt idx="3" formatCode="0.00">
                  <c:v>24.4</c:v>
                </c:pt>
                <c:pt idx="4" formatCode="0.00">
                  <c:v>20.399999999999999</c:v>
                </c:pt>
                <c:pt idx="5" formatCode="0.00">
                  <c:v>15.733333333333333</c:v>
                </c:pt>
                <c:pt idx="6" formatCode="0.00">
                  <c:v>14.133333333333333</c:v>
                </c:pt>
                <c:pt idx="7" formatCode="0.0">
                  <c:v>14</c:v>
                </c:pt>
                <c:pt idx="8" formatCode="0.00">
                  <c:v>12</c:v>
                </c:pt>
                <c:pt idx="9" formatCode="0.0">
                  <c:v>12</c:v>
                </c:pt>
                <c:pt idx="10" formatCode="0.00">
                  <c:v>9.6666666666666661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27-40C0-8060-4A5E6B523207}"/>
            </c:ext>
          </c:extLst>
        </c:ser>
        <c:ser>
          <c:idx val="3"/>
          <c:order val="3"/>
          <c:tx>
            <c:strRef>
              <c:f>'Survival diagrams'!$A$128</c:f>
              <c:strCache>
                <c:ptCount val="1"/>
                <c:pt idx="0">
                  <c:v>sep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strRef>
              <c:f>'Survival diagrams'!$B$124:$L$124</c:f>
              <c:strCache>
                <c:ptCount val="11"/>
                <c:pt idx="0">
                  <c:v>Jun, 2014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Jan, 2015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</c:strCache>
            </c:strRef>
          </c:cat>
          <c:val>
            <c:numRef>
              <c:f>'Survival diagrams'!$B$128:$L$128</c:f>
              <c:numCache>
                <c:formatCode>General</c:formatCode>
                <c:ptCount val="11"/>
                <c:pt idx="3" formatCode="0.00">
                  <c:v>16.466666666666665</c:v>
                </c:pt>
                <c:pt idx="4" formatCode="0.00">
                  <c:v>13.666666666666666</c:v>
                </c:pt>
                <c:pt idx="5" formatCode="0.00">
                  <c:v>12.8</c:v>
                </c:pt>
                <c:pt idx="6" formatCode="0.00">
                  <c:v>11.8</c:v>
                </c:pt>
                <c:pt idx="7" formatCode="0.0">
                  <c:v>11.75</c:v>
                </c:pt>
                <c:pt idx="8" formatCode="0.00">
                  <c:v>11.5</c:v>
                </c:pt>
                <c:pt idx="9" formatCode="0.0">
                  <c:v>10.83</c:v>
                </c:pt>
                <c:pt idx="10" formatCode="0.0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A27-40C0-8060-4A5E6B523207}"/>
            </c:ext>
          </c:extLst>
        </c:ser>
        <c:ser>
          <c:idx val="4"/>
          <c:order val="4"/>
          <c:tx>
            <c:strRef>
              <c:f>'Survival diagrams'!$A$129</c:f>
              <c:strCache>
                <c:ptCount val="1"/>
                <c:pt idx="0">
                  <c:v>oct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strRef>
              <c:f>'Survival diagrams'!$B$124:$L$124</c:f>
              <c:strCache>
                <c:ptCount val="11"/>
                <c:pt idx="0">
                  <c:v>Jun, 2014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Jan, 2015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</c:strCache>
            </c:strRef>
          </c:cat>
          <c:val>
            <c:numRef>
              <c:f>'Survival diagrams'!$B$129:$L$129</c:f>
              <c:numCache>
                <c:formatCode>General</c:formatCode>
                <c:ptCount val="11"/>
                <c:pt idx="4" formatCode="0.00">
                  <c:v>18.733333333333334</c:v>
                </c:pt>
                <c:pt idx="5" formatCode="0.00">
                  <c:v>17.600000000000001</c:v>
                </c:pt>
                <c:pt idx="6" formatCode="0.00">
                  <c:v>15.2</c:v>
                </c:pt>
                <c:pt idx="7" formatCode="0.0">
                  <c:v>14</c:v>
                </c:pt>
                <c:pt idx="8" formatCode="0.00">
                  <c:v>12.06</c:v>
                </c:pt>
                <c:pt idx="9" formatCode="0.0">
                  <c:v>10.67</c:v>
                </c:pt>
                <c:pt idx="10" formatCode="0.0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A27-40C0-8060-4A5E6B523207}"/>
            </c:ext>
          </c:extLst>
        </c:ser>
        <c:ser>
          <c:idx val="5"/>
          <c:order val="5"/>
          <c:tx>
            <c:strRef>
              <c:f>'Survival diagrams'!$A$130</c:f>
              <c:strCache>
                <c:ptCount val="1"/>
                <c:pt idx="0">
                  <c:v>nov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strRef>
              <c:f>'Survival diagrams'!$B$124:$L$124</c:f>
              <c:strCache>
                <c:ptCount val="11"/>
                <c:pt idx="0">
                  <c:v>Jun, 2014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Jan, 2015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</c:strCache>
            </c:strRef>
          </c:cat>
          <c:val>
            <c:numRef>
              <c:f>'Survival diagrams'!$B$130:$L$130</c:f>
              <c:numCache>
                <c:formatCode>General</c:formatCode>
                <c:ptCount val="11"/>
                <c:pt idx="5" formatCode="0.00">
                  <c:v>14.933333333333334</c:v>
                </c:pt>
                <c:pt idx="6" formatCode="0.00">
                  <c:v>13.733333333333333</c:v>
                </c:pt>
                <c:pt idx="7" formatCode="0.0">
                  <c:v>13.333333333333334</c:v>
                </c:pt>
                <c:pt idx="8" formatCode="0.00">
                  <c:v>11.666666666666666</c:v>
                </c:pt>
                <c:pt idx="9" formatCode="0.0">
                  <c:v>9.33</c:v>
                </c:pt>
                <c:pt idx="10" formatCode="0.00">
                  <c:v>4.333333333333333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A27-40C0-8060-4A5E6B523207}"/>
            </c:ext>
          </c:extLst>
        </c:ser>
        <c:ser>
          <c:idx val="6"/>
          <c:order val="6"/>
          <c:tx>
            <c:strRef>
              <c:f>'Survival diagrams'!$A$131</c:f>
              <c:strCache>
                <c:ptCount val="1"/>
                <c:pt idx="0">
                  <c:v>dec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strRef>
              <c:f>'Survival diagrams'!$B$124:$L$124</c:f>
              <c:strCache>
                <c:ptCount val="11"/>
                <c:pt idx="0">
                  <c:v>Jun, 2014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Jan, 2015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</c:strCache>
            </c:strRef>
          </c:cat>
          <c:val>
            <c:numRef>
              <c:f>'Survival diagrams'!$B$131:$L$131</c:f>
              <c:numCache>
                <c:formatCode>General</c:formatCode>
                <c:ptCount val="11"/>
                <c:pt idx="6" formatCode="0.00">
                  <c:v>11.6</c:v>
                </c:pt>
                <c:pt idx="7" formatCode="0.0">
                  <c:v>11</c:v>
                </c:pt>
                <c:pt idx="8" formatCode="0.00">
                  <c:v>10.44</c:v>
                </c:pt>
                <c:pt idx="9" formatCode="0.0">
                  <c:v>8.17</c:v>
                </c:pt>
                <c:pt idx="10" formatCode="0.00">
                  <c:v>5.67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A27-40C0-8060-4A5E6B523207}"/>
            </c:ext>
          </c:extLst>
        </c:ser>
        <c:ser>
          <c:idx val="7"/>
          <c:order val="7"/>
          <c:tx>
            <c:strRef>
              <c:f>'Survival diagrams'!$A$132</c:f>
              <c:strCache>
                <c:ptCount val="1"/>
                <c:pt idx="0">
                  <c:v>jan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cat>
            <c:strRef>
              <c:f>'Survival diagrams'!$B$124:$L$124</c:f>
              <c:strCache>
                <c:ptCount val="11"/>
                <c:pt idx="0">
                  <c:v>Jun, 2014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Jan, 2015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</c:strCache>
            </c:strRef>
          </c:cat>
          <c:val>
            <c:numRef>
              <c:f>'Survival diagrams'!$B$132:$L$132</c:f>
              <c:numCache>
                <c:formatCode>General</c:formatCode>
                <c:ptCount val="11"/>
                <c:pt idx="7" formatCode="0.0">
                  <c:v>5.333333333333333</c:v>
                </c:pt>
                <c:pt idx="8" formatCode="0.00">
                  <c:v>4.17</c:v>
                </c:pt>
                <c:pt idx="9" formatCode="0.0">
                  <c:v>3.94</c:v>
                </c:pt>
                <c:pt idx="10" formatCode="0.00">
                  <c:v>3.67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A27-40C0-8060-4A5E6B523207}"/>
            </c:ext>
          </c:extLst>
        </c:ser>
        <c:ser>
          <c:idx val="8"/>
          <c:order val="8"/>
          <c:tx>
            <c:strRef>
              <c:f>'Survival diagrams'!$A$133</c:f>
              <c:strCache>
                <c:ptCount val="1"/>
                <c:pt idx="0">
                  <c:v>feb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cat>
            <c:strRef>
              <c:f>'Survival diagrams'!$B$124:$L$124</c:f>
              <c:strCache>
                <c:ptCount val="11"/>
                <c:pt idx="0">
                  <c:v>Jun, 2014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Jan, 2015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</c:strCache>
            </c:strRef>
          </c:cat>
          <c:val>
            <c:numRef>
              <c:f>'Survival diagrams'!$B$133:$L$133</c:f>
              <c:numCache>
                <c:formatCode>General</c:formatCode>
                <c:ptCount val="11"/>
                <c:pt idx="8" formatCode="0.00">
                  <c:v>1.7777777777777777</c:v>
                </c:pt>
                <c:pt idx="9" formatCode="0.0">
                  <c:v>1.6666666666666667</c:v>
                </c:pt>
                <c:pt idx="10" formatCode="0.00">
                  <c:v>1.6666666666666667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A27-40C0-8060-4A5E6B523207}"/>
            </c:ext>
          </c:extLst>
        </c:ser>
        <c:ser>
          <c:idx val="9"/>
          <c:order val="9"/>
          <c:tx>
            <c:strRef>
              <c:f>'Survival diagrams'!$A$134</c:f>
              <c:strCache>
                <c:ptCount val="1"/>
                <c:pt idx="0">
                  <c:v>mar 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cat>
            <c:strRef>
              <c:f>'Survival diagrams'!$B$124:$L$124</c:f>
              <c:strCache>
                <c:ptCount val="11"/>
                <c:pt idx="0">
                  <c:v>Jun, 2014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Jan, 2015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</c:strCache>
            </c:strRef>
          </c:cat>
          <c:val>
            <c:numRef>
              <c:f>'Survival diagrams'!$B$134:$L$134</c:f>
              <c:numCache>
                <c:formatCode>General</c:formatCode>
                <c:ptCount val="11"/>
                <c:pt idx="9" formatCode="0.0">
                  <c:v>2.3333333333333335</c:v>
                </c:pt>
                <c:pt idx="10" formatCode="0.0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A27-40C0-8060-4A5E6B523207}"/>
            </c:ext>
          </c:extLst>
        </c:ser>
        <c:ser>
          <c:idx val="10"/>
          <c:order val="10"/>
          <c:tx>
            <c:strRef>
              <c:f>'Survival diagrams'!$A$135</c:f>
              <c:strCache>
                <c:ptCount val="1"/>
                <c:pt idx="0">
                  <c:v>apr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cat>
            <c:strRef>
              <c:f>'Survival diagrams'!$B$124:$L$124</c:f>
              <c:strCache>
                <c:ptCount val="11"/>
                <c:pt idx="0">
                  <c:v>Jun, 2014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Jan, 2015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</c:strCache>
            </c:strRef>
          </c:cat>
          <c:val>
            <c:numRef>
              <c:f>'Survival diagrams'!$B$135:$L$135</c:f>
              <c:numCache>
                <c:formatCode>General</c:formatCode>
                <c:ptCount val="11"/>
                <c:pt idx="10" formatCode="0.00">
                  <c:v>5.333333333333333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A27-40C0-8060-4A5E6B5232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9859720"/>
        <c:axId val="369863640"/>
      </c:areaChart>
      <c:catAx>
        <c:axId val="369859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69863640"/>
        <c:crosses val="autoZero"/>
        <c:auto val="1"/>
        <c:lblAlgn val="ctr"/>
        <c:lblOffset val="100"/>
        <c:noMultiLvlLbl val="1"/>
      </c:catAx>
      <c:valAx>
        <c:axId val="369863640"/>
        <c:scaling>
          <c:orientation val="minMax"/>
          <c:max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Tillers pot</a:t>
                </a:r>
                <a:r>
                  <a:rPr lang="en-US" baseline="30000"/>
                  <a:t>-1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698597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180975</xdr:rowOff>
    </xdr:from>
    <xdr:to>
      <xdr:col>8</xdr:col>
      <xdr:colOff>19050</xdr:colOff>
      <xdr:row>26</xdr:row>
      <xdr:rowOff>152399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180975</xdr:rowOff>
    </xdr:from>
    <xdr:to>
      <xdr:col>7</xdr:col>
      <xdr:colOff>752474</xdr:colOff>
      <xdr:row>57</xdr:row>
      <xdr:rowOff>9525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0.49688</cdr:x>
      <cdr:y>0.08153</cdr:y>
    </cdr:from>
    <cdr:to>
      <cdr:x>0.54984</cdr:x>
      <cdr:y>0.15588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3038475" y="323849"/>
          <a:ext cx="323850" cy="29527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>
              <a:latin typeface="Times New Roman" panose="02020603050405020304" pitchFamily="18" charset="0"/>
              <a:cs typeface="Times New Roman" panose="02020603050405020304" pitchFamily="18" charset="0"/>
            </a:rPr>
            <a:t>A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0.19718</cdr:x>
      <cdr:y>0.08294</cdr:y>
    </cdr:from>
    <cdr:to>
      <cdr:x>0.96557</cdr:x>
      <cdr:y>0.7891</cdr:y>
    </cdr:to>
    <cdr:grpSp>
      <cdr:nvGrpSpPr>
        <cdr:cNvPr id="5" name="Grupo 4"/>
        <cdr:cNvGrpSpPr/>
      </cdr:nvGrpSpPr>
      <cdr:grpSpPr>
        <a:xfrm xmlns:a="http://schemas.openxmlformats.org/drawingml/2006/main">
          <a:off x="1200131" y="333381"/>
          <a:ext cx="4676786" cy="2838446"/>
          <a:chOff x="1200149" y="333376"/>
          <a:chExt cx="4676776" cy="2838449"/>
        </a:xfrm>
      </cdr:grpSpPr>
      <cdr:sp macro="" textlink="">
        <cdr:nvSpPr>
          <cdr:cNvPr id="2" name="CuadroTexto 1"/>
          <cdr:cNvSpPr txBox="1"/>
        </cdr:nvSpPr>
        <cdr:spPr>
          <a:xfrm xmlns:a="http://schemas.openxmlformats.org/drawingml/2006/main">
            <a:off x="2867025" y="333376"/>
            <a:ext cx="295275" cy="266700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  <a:ln xmlns:a="http://schemas.openxmlformats.org/drawingml/2006/main">
            <a:solidFill>
              <a:sysClr val="windowText" lastClr="000000"/>
            </a:solidFill>
          </a:ln>
        </cdr:spPr>
        <cdr:txBody>
          <a:bodyPr xmlns:a="http://schemas.openxmlformats.org/drawingml/2006/main" vertOverflow="clip" wrap="square" rtlCol="0"/>
          <a:lstStyle xmlns:a="http://schemas.openxmlformats.org/drawingml/2006/main"/>
          <a:p xmlns:a="http://schemas.openxmlformats.org/drawingml/2006/main">
            <a:r>
              <a:rPr lang="en-US" sz="1400">
                <a:latin typeface="Times New Roman" panose="02020603050405020304" pitchFamily="18" charset="0"/>
                <a:cs typeface="Times New Roman" panose="02020603050405020304" pitchFamily="18" charset="0"/>
              </a:rPr>
              <a:t>A</a:t>
            </a:r>
          </a:p>
        </cdr:txBody>
      </cdr:sp>
      <cdr:sp macro="" textlink="">
        <cdr:nvSpPr>
          <cdr:cNvPr id="3" name="CuadroTexto 2"/>
          <cdr:cNvSpPr txBox="1"/>
        </cdr:nvSpPr>
        <cdr:spPr>
          <a:xfrm xmlns:a="http://schemas.openxmlformats.org/drawingml/2006/main">
            <a:off x="1200149" y="838200"/>
            <a:ext cx="523875" cy="43815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square" rtlCol="0"/>
          <a:lstStyle xmlns:a="http://schemas.openxmlformats.org/drawingml/2006/main"/>
          <a:p xmlns:a="http://schemas.openxmlformats.org/drawingml/2006/main">
            <a:pPr algn="ctr"/>
            <a:r>
              <a:rPr lang="en-US" sz="1100">
                <a:solidFill>
                  <a:sysClr val="windowText" lastClr="000000"/>
                </a:solidFill>
              </a:rPr>
              <a:t>*</a:t>
            </a:r>
          </a:p>
          <a:p xmlns:a="http://schemas.openxmlformats.org/drawingml/2006/main">
            <a:pPr algn="ctr"/>
            <a:r>
              <a:rPr lang="en-US" sz="1100">
                <a:solidFill>
                  <a:sysClr val="windowText" lastClr="000000"/>
                </a:solidFill>
              </a:rPr>
              <a:t>(1.3)</a:t>
            </a:r>
          </a:p>
        </cdr:txBody>
      </cdr:sp>
      <cdr:sp macro="" textlink="">
        <cdr:nvSpPr>
          <cdr:cNvPr id="4" name="CuadroTexto 3"/>
          <cdr:cNvSpPr txBox="1"/>
        </cdr:nvSpPr>
        <cdr:spPr>
          <a:xfrm xmlns:a="http://schemas.openxmlformats.org/drawingml/2006/main">
            <a:off x="5419725" y="2705100"/>
            <a:ext cx="457200" cy="466725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square" rtlCol="0"/>
          <a:lstStyle xmlns:a="http://schemas.openxmlformats.org/drawingml/2006/main"/>
          <a:p xmlns:a="http://schemas.openxmlformats.org/drawingml/2006/main">
            <a:pPr algn="ctr"/>
            <a:r>
              <a:rPr lang="en-US" sz="1100">
                <a:solidFill>
                  <a:sysClr val="windowText" lastClr="000000"/>
                </a:solidFill>
              </a:rPr>
              <a:t>*</a:t>
            </a:r>
          </a:p>
          <a:p xmlns:a="http://schemas.openxmlformats.org/drawingml/2006/main">
            <a:pPr algn="ctr"/>
            <a:r>
              <a:rPr lang="en-US" sz="1100">
                <a:solidFill>
                  <a:sysClr val="windowText" lastClr="000000"/>
                </a:solidFill>
              </a:rPr>
              <a:t>(0.5)</a:t>
            </a:r>
          </a:p>
        </cdr:txBody>
      </cdr:sp>
    </cdr:grp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323850</xdr:colOff>
      <xdr:row>10</xdr:row>
      <xdr:rowOff>180975</xdr:rowOff>
    </xdr:from>
    <xdr:to>
      <xdr:col>8</xdr:col>
      <xdr:colOff>247650</xdr:colOff>
      <xdr:row>25</xdr:row>
      <xdr:rowOff>66675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0.26875</cdr:x>
      <cdr:y>0.28819</cdr:y>
    </cdr:from>
    <cdr:to>
      <cdr:x>0.32708</cdr:x>
      <cdr:y>0.35764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1228725" y="790575"/>
          <a:ext cx="266700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0.30417</cdr:x>
      <cdr:y>0.04514</cdr:y>
    </cdr:from>
    <cdr:to>
      <cdr:x>0.67708</cdr:x>
      <cdr:y>0.3125</cdr:y>
    </cdr:to>
    <cdr:grpSp>
      <cdr:nvGrpSpPr>
        <cdr:cNvPr id="7" name="Grupo 6"/>
        <cdr:cNvGrpSpPr/>
      </cdr:nvGrpSpPr>
      <cdr:grpSpPr>
        <a:xfrm xmlns:a="http://schemas.openxmlformats.org/drawingml/2006/main">
          <a:off x="1390665" y="123828"/>
          <a:ext cx="1704945" cy="733422"/>
          <a:chOff x="1476375" y="0"/>
          <a:chExt cx="1619250" cy="733425"/>
        </a:xfrm>
      </cdr:grpSpPr>
      <cdr:sp macro="" textlink="">
        <cdr:nvSpPr>
          <cdr:cNvPr id="3" name="CuadroTexto 2"/>
          <cdr:cNvSpPr txBox="1"/>
        </cdr:nvSpPr>
        <cdr:spPr>
          <a:xfrm xmlns:a="http://schemas.openxmlformats.org/drawingml/2006/main">
            <a:off x="1476375" y="228600"/>
            <a:ext cx="438150" cy="504825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square" rtlCol="0"/>
          <a:lstStyle xmlns:a="http://schemas.openxmlformats.org/drawingml/2006/main"/>
          <a:p xmlns:a="http://schemas.openxmlformats.org/drawingml/2006/main">
            <a:pPr algn="ctr"/>
            <a:r>
              <a:rPr lang="en-US" sz="1000">
                <a:latin typeface="Times New Roman" panose="02020603050405020304" pitchFamily="18" charset="0"/>
                <a:cs typeface="Times New Roman" panose="02020603050405020304" pitchFamily="18" charset="0"/>
              </a:rPr>
              <a:t>*</a:t>
            </a:r>
          </a:p>
          <a:p xmlns:a="http://schemas.openxmlformats.org/drawingml/2006/main">
            <a:pPr algn="ctr"/>
            <a:r>
              <a:rPr lang="en-US" sz="1000">
                <a:latin typeface="Times New Roman" panose="02020603050405020304" pitchFamily="18" charset="0"/>
                <a:cs typeface="Times New Roman" panose="02020603050405020304" pitchFamily="18" charset="0"/>
              </a:rPr>
              <a:t>(4.9)</a:t>
            </a:r>
          </a:p>
        </cdr:txBody>
      </cdr:sp>
      <cdr:sp macro="" textlink="">
        <cdr:nvSpPr>
          <cdr:cNvPr id="4" name="CuadroTexto 1"/>
          <cdr:cNvSpPr txBox="1"/>
        </cdr:nvSpPr>
        <cdr:spPr>
          <a:xfrm xmlns:a="http://schemas.openxmlformats.org/drawingml/2006/main">
            <a:off x="1860550" y="0"/>
            <a:ext cx="415925" cy="504825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en-US" sz="1000">
                <a:latin typeface="Times New Roman" panose="02020603050405020304" pitchFamily="18" charset="0"/>
                <a:cs typeface="Times New Roman" panose="02020603050405020304" pitchFamily="18" charset="0"/>
              </a:rPr>
              <a:t>***</a:t>
            </a:r>
          </a:p>
          <a:p xmlns:a="http://schemas.openxmlformats.org/drawingml/2006/main">
            <a:pPr algn="ctr"/>
            <a:r>
              <a:rPr lang="en-US" sz="1000">
                <a:latin typeface="Times New Roman" panose="02020603050405020304" pitchFamily="18" charset="0"/>
                <a:cs typeface="Times New Roman" panose="02020603050405020304" pitchFamily="18" charset="0"/>
              </a:rPr>
              <a:t>(6.4)</a:t>
            </a:r>
          </a:p>
        </cdr:txBody>
      </cdr:sp>
      <cdr:sp macro="" textlink="">
        <cdr:nvSpPr>
          <cdr:cNvPr id="5" name="CuadroTexto 1"/>
          <cdr:cNvSpPr txBox="1"/>
        </cdr:nvSpPr>
        <cdr:spPr>
          <a:xfrm xmlns:a="http://schemas.openxmlformats.org/drawingml/2006/main">
            <a:off x="2289175" y="0"/>
            <a:ext cx="435560" cy="504825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en-US" sz="1000">
                <a:latin typeface="Times New Roman" panose="02020603050405020304" pitchFamily="18" charset="0"/>
                <a:cs typeface="Times New Roman" panose="02020603050405020304" pitchFamily="18" charset="0"/>
              </a:rPr>
              <a:t>*</a:t>
            </a:r>
          </a:p>
          <a:p xmlns:a="http://schemas.openxmlformats.org/drawingml/2006/main">
            <a:pPr algn="ctr"/>
            <a:r>
              <a:rPr lang="en-US" sz="1000">
                <a:latin typeface="Times New Roman" panose="02020603050405020304" pitchFamily="18" charset="0"/>
                <a:cs typeface="Times New Roman" panose="02020603050405020304" pitchFamily="18" charset="0"/>
              </a:rPr>
              <a:t>(4.7)</a:t>
            </a:r>
          </a:p>
        </cdr:txBody>
      </cdr:sp>
      <cdr:sp macro="" textlink="">
        <cdr:nvSpPr>
          <cdr:cNvPr id="6" name="CuadroTexto 1"/>
          <cdr:cNvSpPr txBox="1"/>
        </cdr:nvSpPr>
        <cdr:spPr>
          <a:xfrm xmlns:a="http://schemas.openxmlformats.org/drawingml/2006/main">
            <a:off x="2651125" y="0"/>
            <a:ext cx="444500" cy="504825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en-US" sz="1000">
                <a:latin typeface="Times New Roman" panose="02020603050405020304" pitchFamily="18" charset="0"/>
                <a:cs typeface="Times New Roman" panose="02020603050405020304" pitchFamily="18" charset="0"/>
              </a:rPr>
              <a:t>***</a:t>
            </a:r>
          </a:p>
          <a:p xmlns:a="http://schemas.openxmlformats.org/drawingml/2006/main">
            <a:pPr algn="ctr"/>
            <a:r>
              <a:rPr lang="en-US" sz="1000">
                <a:latin typeface="Times New Roman" panose="02020603050405020304" pitchFamily="18" charset="0"/>
                <a:cs typeface="Times New Roman" panose="02020603050405020304" pitchFamily="18" charset="0"/>
              </a:rPr>
              <a:t>(3.9)</a:t>
            </a:r>
          </a:p>
        </cdr:txBody>
      </cdr:sp>
    </cdr:grp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209549</xdr:colOff>
      <xdr:row>73</xdr:row>
      <xdr:rowOff>147636</xdr:rowOff>
    </xdr:from>
    <xdr:to>
      <xdr:col>20</xdr:col>
      <xdr:colOff>219074</xdr:colOff>
      <xdr:row>94</xdr:row>
      <xdr:rowOff>142875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761999</xdr:colOff>
      <xdr:row>98</xdr:row>
      <xdr:rowOff>176211</xdr:rowOff>
    </xdr:from>
    <xdr:to>
      <xdr:col>22</xdr:col>
      <xdr:colOff>9524</xdr:colOff>
      <xdr:row>119</xdr:row>
      <xdr:rowOff>180974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571499</xdr:colOff>
      <xdr:row>125</xdr:row>
      <xdr:rowOff>42862</xdr:rowOff>
    </xdr:from>
    <xdr:to>
      <xdr:col>21</xdr:col>
      <xdr:colOff>581024</xdr:colOff>
      <xdr:row>146</xdr:row>
      <xdr:rowOff>38100</xdr:rowOff>
    </xdr:to>
    <xdr:graphicFrame macro="">
      <xdr:nvGraphicFramePr>
        <xdr:cNvPr id="24" name="Gráfico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533400</xdr:colOff>
      <xdr:row>75</xdr:row>
      <xdr:rowOff>176212</xdr:rowOff>
    </xdr:from>
    <xdr:to>
      <xdr:col>9</xdr:col>
      <xdr:colOff>533400</xdr:colOff>
      <xdr:row>97</xdr:row>
      <xdr:rowOff>19050</xdr:rowOff>
    </xdr:to>
    <xdr:graphicFrame macro="">
      <xdr:nvGraphicFramePr>
        <xdr:cNvPr id="25" name="Gráfico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295275</xdr:colOff>
      <xdr:row>99</xdr:row>
      <xdr:rowOff>166686</xdr:rowOff>
    </xdr:from>
    <xdr:to>
      <xdr:col>9</xdr:col>
      <xdr:colOff>285749</xdr:colOff>
      <xdr:row>120</xdr:row>
      <xdr:rowOff>190499</xdr:rowOff>
    </xdr:to>
    <xdr:graphicFrame macro="">
      <xdr:nvGraphicFramePr>
        <xdr:cNvPr id="26" name="Gráfico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466725</xdr:colOff>
      <xdr:row>122</xdr:row>
      <xdr:rowOff>147637</xdr:rowOff>
    </xdr:from>
    <xdr:to>
      <xdr:col>9</xdr:col>
      <xdr:colOff>466725</xdr:colOff>
      <xdr:row>143</xdr:row>
      <xdr:rowOff>161925</xdr:rowOff>
    </xdr:to>
    <xdr:graphicFrame macro="">
      <xdr:nvGraphicFramePr>
        <xdr:cNvPr id="27" name="Gráfico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55"/>
  <sheetViews>
    <sheetView workbookViewId="0">
      <selection activeCell="B3" sqref="B3:B9"/>
    </sheetView>
  </sheetViews>
  <sheetFormatPr baseColWidth="10" defaultRowHeight="15" x14ac:dyDescent="0.25"/>
  <sheetData>
    <row r="1" spans="1:28" x14ac:dyDescent="0.25">
      <c r="C1" t="s">
        <v>200</v>
      </c>
      <c r="G1" s="42"/>
      <c r="H1" s="42"/>
      <c r="I1" s="43" t="s">
        <v>198</v>
      </c>
    </row>
    <row r="2" spans="1:28" x14ac:dyDescent="0.25">
      <c r="A2" t="s">
        <v>199</v>
      </c>
      <c r="C2" t="s">
        <v>0</v>
      </c>
      <c r="D2" t="s">
        <v>1</v>
      </c>
      <c r="E2" s="26" t="s">
        <v>2</v>
      </c>
      <c r="F2" s="27">
        <v>370612</v>
      </c>
      <c r="G2" s="47" t="s">
        <v>3</v>
      </c>
      <c r="H2" s="57" t="s">
        <v>6</v>
      </c>
      <c r="I2" s="57" t="s">
        <v>7</v>
      </c>
      <c r="J2" s="27" t="s">
        <v>10</v>
      </c>
      <c r="K2" s="27">
        <v>42053</v>
      </c>
      <c r="L2" s="27">
        <v>42080</v>
      </c>
      <c r="M2" s="1">
        <v>42108</v>
      </c>
      <c r="O2" t="s">
        <v>203</v>
      </c>
      <c r="P2" t="s">
        <v>0</v>
      </c>
      <c r="Q2" t="s">
        <v>1</v>
      </c>
      <c r="R2" s="26" t="s">
        <v>2</v>
      </c>
      <c r="S2" s="27">
        <v>370612</v>
      </c>
      <c r="T2" s="47" t="s">
        <v>3</v>
      </c>
      <c r="U2" s="57" t="s">
        <v>6</v>
      </c>
      <c r="V2" s="57" t="s">
        <v>7</v>
      </c>
      <c r="W2" s="27" t="s">
        <v>10</v>
      </c>
      <c r="X2" s="27">
        <v>42053</v>
      </c>
      <c r="Y2" s="27">
        <v>42080</v>
      </c>
      <c r="Z2" s="1">
        <v>42108</v>
      </c>
      <c r="AA2" s="1"/>
      <c r="AB2" s="1"/>
    </row>
    <row r="3" spans="1:28" x14ac:dyDescent="0.25">
      <c r="A3">
        <v>1</v>
      </c>
      <c r="B3" s="26" t="s">
        <v>179</v>
      </c>
      <c r="C3">
        <v>3</v>
      </c>
      <c r="D3">
        <v>3</v>
      </c>
      <c r="E3" s="26">
        <v>3</v>
      </c>
      <c r="F3" s="51">
        <v>3</v>
      </c>
      <c r="G3" s="48">
        <v>3</v>
      </c>
      <c r="H3" s="57">
        <v>3</v>
      </c>
      <c r="I3" s="57">
        <v>1</v>
      </c>
      <c r="J3" s="51"/>
      <c r="K3" s="51"/>
      <c r="L3" s="26"/>
      <c r="O3" s="26" t="s">
        <v>179</v>
      </c>
      <c r="P3" s="4">
        <f>(C3+C14+C28+C39+C53+C65+C77+C91+C105+C116+C128+C141+C156+C169+C181)/15</f>
        <v>3.7333333333333334</v>
      </c>
      <c r="Q3" s="4">
        <f>((D3+D14+D28+D39+D53+D65+D77+D91+D105+D116+D128+D141+D156+D169+D181)/15)</f>
        <v>3.7333333333333334</v>
      </c>
      <c r="R3" s="4">
        <f>((E3+E14+E28+E39+E53+E65+E77+E91+E105+E116+E128+E141+E156+E169+E181)/15)</f>
        <v>3.7333333333333334</v>
      </c>
      <c r="S3" s="4">
        <f>((F3+F14+F28+F39+F53+F65+F77+F91+F105+F116+F128+F141+F156+F169+F181)/15)</f>
        <v>3.7333333333333334</v>
      </c>
      <c r="T3" s="4">
        <f>((G3+G14+G28+G39+G53+G65+G77+G91+G105+G116+G128+G141+G156+G169+G181)/15)</f>
        <v>3.7333333333333334</v>
      </c>
      <c r="U3" s="4">
        <f t="shared" ref="U3:V9" si="0">((H3+H14+H28+H39+H53+H65+H77+H91+H105+H116+H128+H141+H156+H169+H181)/15)</f>
        <v>3.6666666666666665</v>
      </c>
      <c r="V3" s="4">
        <f t="shared" si="0"/>
        <v>3.2666666666666666</v>
      </c>
      <c r="W3" s="4">
        <f>(J14+J28+J39+J53+J65+J77+J91+J128+J141+J156+J169+J181)/12</f>
        <v>3.1666666666666665</v>
      </c>
      <c r="X3" s="4">
        <f>((K14+K39+K65+K77+K91+K128+K141+K156+K181)/9)</f>
        <v>2.2222222222222223</v>
      </c>
      <c r="Y3" s="4">
        <f>((L14+L77+L91+L128+L141+L156)/6)</f>
        <v>1.5</v>
      </c>
      <c r="Z3" s="4">
        <f>((M14+M77+M141)/3)</f>
        <v>0.33333333333333331</v>
      </c>
      <c r="AA3" s="5"/>
      <c r="AB3" s="5"/>
    </row>
    <row r="4" spans="1:28" x14ac:dyDescent="0.25">
      <c r="B4" s="26" t="s">
        <v>56</v>
      </c>
      <c r="D4">
        <v>13</v>
      </c>
      <c r="E4" s="26">
        <v>13</v>
      </c>
      <c r="F4" s="51">
        <v>13</v>
      </c>
      <c r="G4" s="48">
        <v>12</v>
      </c>
      <c r="H4" s="57">
        <v>10</v>
      </c>
      <c r="I4" s="57">
        <v>5</v>
      </c>
      <c r="J4" s="51"/>
      <c r="K4" s="51"/>
      <c r="L4" s="26"/>
      <c r="O4" s="26" t="s">
        <v>56</v>
      </c>
      <c r="Q4" s="4">
        <f>((D4+D15+D29+D40+D54+D66+D78+D92+D106+D117+D129+D142+D157+D170+D182)/15)</f>
        <v>10.266666666666667</v>
      </c>
      <c r="R4" s="4">
        <f t="shared" ref="R4:R5" si="1">((E4+E15+E29+E40+E54+E66+E78+E92+E106+E117+E129+E142+E157+E170+E182)/15)</f>
        <v>10.266666666666667</v>
      </c>
      <c r="S4" s="4">
        <f t="shared" ref="S4:S6" si="2">((F4+F15+F29+F40+F54+F66+F78+F92+F106+F117+F129+F142+F157+F170+F182)/15)</f>
        <v>10.266666666666667</v>
      </c>
      <c r="T4" s="4">
        <f t="shared" ref="T4:T7" si="3">((G4+G15+G29+G40+G54+G66+G78+G92+G106+G117+G129+G142+G157+G170+G182)/15)</f>
        <v>9.9333333333333336</v>
      </c>
      <c r="U4" s="4">
        <f t="shared" si="0"/>
        <v>8.0666666666666664</v>
      </c>
      <c r="V4" s="4">
        <f t="shared" si="0"/>
        <v>6.7333333333333334</v>
      </c>
      <c r="W4" s="4">
        <f t="shared" ref="W4:W10" si="4">(J15+J29+J40+J54+J66+J78+J92+J129+J142+J157+J170+J182)/12</f>
        <v>5.166666666666667</v>
      </c>
      <c r="X4" s="4">
        <f t="shared" ref="X4:X11" si="5">((K15+K40+K66+K78+K92+K129+K142+K157+K182)/9)</f>
        <v>4.2222222222222223</v>
      </c>
      <c r="Y4" s="4">
        <v>4</v>
      </c>
      <c r="Z4" s="4">
        <f t="shared" ref="Z4:Z13" si="6">((M15+M78+M142)/3)</f>
        <v>2.6666666666666665</v>
      </c>
      <c r="AA4" s="5"/>
      <c r="AB4" s="5"/>
    </row>
    <row r="5" spans="1:28" x14ac:dyDescent="0.25">
      <c r="B5" s="26" t="s">
        <v>180</v>
      </c>
      <c r="E5" s="26">
        <v>38</v>
      </c>
      <c r="F5" s="51">
        <v>38</v>
      </c>
      <c r="G5" s="48">
        <v>38</v>
      </c>
      <c r="H5" s="57">
        <v>37</v>
      </c>
      <c r="I5" s="57">
        <v>34</v>
      </c>
      <c r="J5" s="51"/>
      <c r="K5" s="52"/>
      <c r="L5" s="26"/>
      <c r="O5" s="26" t="s">
        <v>180</v>
      </c>
      <c r="R5" s="4">
        <f t="shared" si="1"/>
        <v>27.933333333333334</v>
      </c>
      <c r="S5" s="4">
        <f t="shared" si="2"/>
        <v>27.933333333333334</v>
      </c>
      <c r="T5" s="4">
        <f t="shared" si="3"/>
        <v>27.733333333333334</v>
      </c>
      <c r="U5" s="4">
        <f t="shared" si="0"/>
        <v>18.399999999999999</v>
      </c>
      <c r="V5" s="4">
        <f t="shared" si="0"/>
        <v>16.533333333333335</v>
      </c>
      <c r="W5" s="4">
        <f t="shared" si="4"/>
        <v>14.083333333333334</v>
      </c>
      <c r="X5" s="4">
        <f t="shared" si="5"/>
        <v>9.2222222222222214</v>
      </c>
      <c r="Y5" s="4">
        <v>9</v>
      </c>
      <c r="Z5" s="4">
        <v>6.5</v>
      </c>
      <c r="AA5" s="5"/>
      <c r="AB5" s="5"/>
    </row>
    <row r="6" spans="1:28" x14ac:dyDescent="0.25">
      <c r="B6" s="26" t="s">
        <v>57</v>
      </c>
      <c r="E6" s="26"/>
      <c r="F6" s="51">
        <v>5</v>
      </c>
      <c r="G6" s="48">
        <v>5</v>
      </c>
      <c r="H6" s="57">
        <v>5</v>
      </c>
      <c r="I6" s="57">
        <v>5</v>
      </c>
      <c r="J6" s="51"/>
      <c r="K6" s="51"/>
      <c r="L6" s="26"/>
      <c r="O6" s="26" t="s">
        <v>57</v>
      </c>
      <c r="R6" s="5"/>
      <c r="S6" s="4">
        <f t="shared" si="2"/>
        <v>11.6</v>
      </c>
      <c r="T6" s="4">
        <f t="shared" si="3"/>
        <v>11.6</v>
      </c>
      <c r="U6" s="4">
        <f t="shared" si="0"/>
        <v>10</v>
      </c>
      <c r="V6" s="4">
        <f t="shared" si="0"/>
        <v>8.1333333333333329</v>
      </c>
      <c r="W6" s="4">
        <f t="shared" si="4"/>
        <v>7.916666666666667</v>
      </c>
      <c r="X6" s="4">
        <f t="shared" si="5"/>
        <v>7.666666666666667</v>
      </c>
      <c r="Y6" s="4">
        <v>7.8</v>
      </c>
      <c r="Z6" s="4">
        <v>7</v>
      </c>
      <c r="AA6" s="5"/>
      <c r="AB6" s="5"/>
    </row>
    <row r="7" spans="1:28" x14ac:dyDescent="0.25">
      <c r="B7" s="26" t="s">
        <v>58</v>
      </c>
      <c r="E7" s="26"/>
      <c r="F7" s="51"/>
      <c r="G7" s="48">
        <v>2</v>
      </c>
      <c r="H7" s="57">
        <v>2</v>
      </c>
      <c r="I7" s="57">
        <v>2</v>
      </c>
      <c r="J7" s="51"/>
      <c r="K7" s="51"/>
      <c r="L7" s="26"/>
      <c r="O7" s="26" t="s">
        <v>58</v>
      </c>
      <c r="R7" s="5"/>
      <c r="S7" s="5"/>
      <c r="T7" s="4">
        <f t="shared" si="3"/>
        <v>17.733333333333334</v>
      </c>
      <c r="U7" s="4">
        <f t="shared" si="0"/>
        <v>17.333333333333332</v>
      </c>
      <c r="V7" s="4">
        <f t="shared" si="0"/>
        <v>15.866666666666667</v>
      </c>
      <c r="W7" s="4">
        <f t="shared" si="4"/>
        <v>15.666666666666666</v>
      </c>
      <c r="X7" s="4">
        <f t="shared" si="5"/>
        <v>14.333333333333334</v>
      </c>
      <c r="Y7" s="4">
        <f t="shared" ref="Y7:Y12" si="7">((L18+L81+L95+L132+L145+L160)/6)</f>
        <v>13.833333333333334</v>
      </c>
      <c r="Z7" s="4">
        <v>12.7</v>
      </c>
      <c r="AA7" s="5"/>
      <c r="AB7" s="5"/>
    </row>
    <row r="8" spans="1:28" x14ac:dyDescent="0.25">
      <c r="B8" s="26" t="s">
        <v>59</v>
      </c>
      <c r="E8" s="26"/>
      <c r="F8" s="51"/>
      <c r="G8" s="48"/>
      <c r="H8" s="57">
        <v>0</v>
      </c>
      <c r="I8" s="57">
        <v>0</v>
      </c>
      <c r="J8" s="51"/>
      <c r="K8" s="51"/>
      <c r="L8" s="26"/>
      <c r="O8" s="26" t="s">
        <v>59</v>
      </c>
      <c r="R8" s="5"/>
      <c r="S8" s="5"/>
      <c r="T8" s="5"/>
      <c r="U8" s="4">
        <f t="shared" si="0"/>
        <v>10.266666666666667</v>
      </c>
      <c r="V8" s="4">
        <f t="shared" si="0"/>
        <v>10.133333333333333</v>
      </c>
      <c r="W8" s="4">
        <f t="shared" si="4"/>
        <v>8.1666666666666661</v>
      </c>
      <c r="X8" s="4">
        <f t="shared" si="5"/>
        <v>5.4444444444444446</v>
      </c>
      <c r="Y8" s="4">
        <f t="shared" si="7"/>
        <v>5</v>
      </c>
      <c r="Z8" s="4">
        <v>3.5</v>
      </c>
      <c r="AA8" s="5"/>
      <c r="AB8" s="5"/>
    </row>
    <row r="9" spans="1:28" x14ac:dyDescent="0.25">
      <c r="B9" s="26" t="s">
        <v>182</v>
      </c>
      <c r="E9" s="26"/>
      <c r="F9" s="51"/>
      <c r="G9" s="48"/>
      <c r="H9" s="57"/>
      <c r="I9" s="57">
        <v>5</v>
      </c>
      <c r="J9" s="51"/>
      <c r="K9" s="51"/>
      <c r="L9" s="26"/>
      <c r="O9" s="26" t="s">
        <v>182</v>
      </c>
      <c r="R9" s="5"/>
      <c r="S9" s="5"/>
      <c r="T9" s="5"/>
      <c r="U9" s="5"/>
      <c r="V9" s="4">
        <f t="shared" si="0"/>
        <v>7.4666666666666668</v>
      </c>
      <c r="W9" s="4">
        <f t="shared" si="4"/>
        <v>7</v>
      </c>
      <c r="X9" s="4">
        <f t="shared" si="5"/>
        <v>6.2222222222222223</v>
      </c>
      <c r="Y9" s="4">
        <f t="shared" si="7"/>
        <v>4.5</v>
      </c>
      <c r="Z9" s="4">
        <v>4.33</v>
      </c>
      <c r="AA9" s="5"/>
      <c r="AB9" s="5"/>
    </row>
    <row r="10" spans="1:28" x14ac:dyDescent="0.25">
      <c r="B10" s="18" t="s">
        <v>201</v>
      </c>
      <c r="C10">
        <v>3</v>
      </c>
      <c r="D10">
        <v>16</v>
      </c>
      <c r="E10" s="26">
        <v>54</v>
      </c>
      <c r="F10" s="51">
        <v>59</v>
      </c>
      <c r="G10" s="48">
        <v>60</v>
      </c>
      <c r="H10" s="57">
        <v>57</v>
      </c>
      <c r="I10" s="57">
        <v>52</v>
      </c>
      <c r="J10" s="51"/>
      <c r="K10" s="51"/>
      <c r="L10" s="26"/>
      <c r="O10" s="26" t="s">
        <v>183</v>
      </c>
      <c r="R10" s="5"/>
      <c r="S10" s="5"/>
      <c r="T10" s="5"/>
      <c r="U10" s="5"/>
      <c r="V10" s="5"/>
      <c r="W10" s="4">
        <f t="shared" si="4"/>
        <v>7.916666666666667</v>
      </c>
      <c r="X10" s="4">
        <f t="shared" si="5"/>
        <v>6.8888888888888893</v>
      </c>
      <c r="Y10" s="4">
        <f t="shared" si="7"/>
        <v>4.166666666666667</v>
      </c>
      <c r="Z10" s="4">
        <v>4.33</v>
      </c>
      <c r="AA10" s="5"/>
      <c r="AB10" s="5"/>
    </row>
    <row r="11" spans="1:28" x14ac:dyDescent="0.25">
      <c r="B11" s="18" t="s">
        <v>202</v>
      </c>
      <c r="D11">
        <v>3</v>
      </c>
      <c r="E11" s="26">
        <v>16</v>
      </c>
      <c r="F11" s="51">
        <v>54</v>
      </c>
      <c r="G11" s="48">
        <v>59</v>
      </c>
      <c r="H11" s="57">
        <v>60</v>
      </c>
      <c r="I11" s="57">
        <v>57</v>
      </c>
      <c r="J11" s="51"/>
      <c r="K11" s="51"/>
      <c r="L11" s="26"/>
      <c r="O11" s="26" t="s">
        <v>60</v>
      </c>
      <c r="R11" s="5"/>
      <c r="S11" s="5"/>
      <c r="T11" s="5"/>
      <c r="U11" s="5"/>
      <c r="V11" s="5"/>
      <c r="W11" s="5"/>
      <c r="X11" s="4">
        <f t="shared" si="5"/>
        <v>3.6666666666666665</v>
      </c>
      <c r="Y11" s="4">
        <f t="shared" si="7"/>
        <v>1.1666666666666667</v>
      </c>
      <c r="Z11" s="4">
        <f t="shared" si="6"/>
        <v>1</v>
      </c>
      <c r="AA11" s="5"/>
      <c r="AB11" s="5"/>
    </row>
    <row r="12" spans="1:28" x14ac:dyDescent="0.25">
      <c r="E12" s="26"/>
      <c r="F12" s="51"/>
      <c r="G12" s="48"/>
      <c r="H12" s="48"/>
      <c r="I12" s="48"/>
      <c r="J12" s="51"/>
      <c r="K12" s="51"/>
      <c r="L12" s="26"/>
      <c r="O12" s="26" t="s">
        <v>61</v>
      </c>
      <c r="R12" s="5"/>
      <c r="S12" s="5"/>
      <c r="T12" s="5"/>
      <c r="U12" s="5"/>
      <c r="V12" s="5"/>
      <c r="W12" s="5"/>
      <c r="X12" s="5"/>
      <c r="Y12" s="4">
        <f t="shared" si="7"/>
        <v>2.5</v>
      </c>
      <c r="Z12" s="4">
        <f t="shared" si="6"/>
        <v>1.6666666666666667</v>
      </c>
      <c r="AA12" s="5"/>
      <c r="AB12" s="5"/>
    </row>
    <row r="13" spans="1:28" x14ac:dyDescent="0.25">
      <c r="E13" s="26"/>
      <c r="F13" s="51"/>
      <c r="G13" s="48"/>
      <c r="H13" s="48"/>
      <c r="I13" s="48"/>
      <c r="J13" s="51"/>
      <c r="K13" s="51"/>
      <c r="L13" s="26"/>
      <c r="M13" s="43" t="s">
        <v>198</v>
      </c>
      <c r="O13" s="26" t="s">
        <v>184</v>
      </c>
      <c r="R13" s="5"/>
      <c r="S13" s="5"/>
      <c r="T13" s="5"/>
      <c r="U13" s="5"/>
      <c r="V13" s="5"/>
      <c r="W13" s="5"/>
      <c r="X13" s="5"/>
      <c r="Y13" s="5"/>
      <c r="Z13" s="4">
        <f t="shared" si="6"/>
        <v>4</v>
      </c>
      <c r="AA13" s="5"/>
      <c r="AB13" s="5"/>
    </row>
    <row r="14" spans="1:28" x14ac:dyDescent="0.25">
      <c r="A14">
        <v>2</v>
      </c>
      <c r="B14" s="26" t="s">
        <v>179</v>
      </c>
      <c r="C14" s="31">
        <v>4</v>
      </c>
      <c r="D14" s="31">
        <v>4</v>
      </c>
      <c r="E14" s="31">
        <v>4</v>
      </c>
      <c r="F14" s="48">
        <v>4</v>
      </c>
      <c r="G14" s="57">
        <v>4</v>
      </c>
      <c r="H14" s="57">
        <v>4</v>
      </c>
      <c r="I14" s="57">
        <v>4</v>
      </c>
      <c r="J14" s="57">
        <v>4</v>
      </c>
      <c r="K14" s="57">
        <v>4</v>
      </c>
      <c r="L14" s="57">
        <v>2</v>
      </c>
      <c r="M14" s="57">
        <v>0</v>
      </c>
      <c r="T14" s="5"/>
      <c r="U14" s="5"/>
      <c r="V14" s="5"/>
      <c r="W14" s="5"/>
      <c r="X14" s="5"/>
      <c r="Y14" s="5"/>
      <c r="Z14" s="5"/>
      <c r="AA14" s="5"/>
      <c r="AB14" s="5"/>
    </row>
    <row r="15" spans="1:28" x14ac:dyDescent="0.25">
      <c r="B15" s="26" t="s">
        <v>56</v>
      </c>
      <c r="C15" s="31"/>
      <c r="D15" s="31">
        <v>14</v>
      </c>
      <c r="E15" s="31">
        <v>14</v>
      </c>
      <c r="F15" s="48">
        <v>14</v>
      </c>
      <c r="G15" s="57">
        <v>14</v>
      </c>
      <c r="H15" s="57">
        <v>10</v>
      </c>
      <c r="I15" s="57">
        <v>8</v>
      </c>
      <c r="J15" s="57">
        <v>6</v>
      </c>
      <c r="K15" s="57">
        <v>4</v>
      </c>
      <c r="L15" s="57">
        <v>2</v>
      </c>
      <c r="M15" s="57">
        <v>1</v>
      </c>
      <c r="T15" s="57"/>
      <c r="U15" s="57"/>
      <c r="V15" s="57"/>
      <c r="W15" s="5"/>
      <c r="X15" s="5"/>
      <c r="Y15" s="5"/>
      <c r="Z15" s="5"/>
      <c r="AA15" s="5"/>
      <c r="AB15" s="5"/>
    </row>
    <row r="16" spans="1:28" x14ac:dyDescent="0.25">
      <c r="B16" s="26" t="s">
        <v>180</v>
      </c>
      <c r="C16" s="31"/>
      <c r="D16" s="31"/>
      <c r="E16" s="31">
        <v>25</v>
      </c>
      <c r="F16" s="48">
        <v>25</v>
      </c>
      <c r="G16" s="57">
        <v>25</v>
      </c>
      <c r="H16" s="57">
        <v>20</v>
      </c>
      <c r="I16" s="57">
        <v>20</v>
      </c>
      <c r="J16" s="57">
        <v>16</v>
      </c>
      <c r="K16" s="57">
        <v>16</v>
      </c>
      <c r="L16" s="57">
        <v>16</v>
      </c>
      <c r="M16" s="57">
        <v>14</v>
      </c>
      <c r="O16" s="57"/>
      <c r="T16" s="45"/>
      <c r="U16" s="45"/>
      <c r="V16" s="45"/>
      <c r="W16" s="5"/>
      <c r="X16" s="5"/>
      <c r="Y16" s="5"/>
      <c r="Z16" s="5"/>
      <c r="AA16" s="5"/>
      <c r="AB16" s="5"/>
    </row>
    <row r="17" spans="1:28" x14ac:dyDescent="0.25">
      <c r="B17" s="26" t="s">
        <v>57</v>
      </c>
      <c r="C17" s="31"/>
      <c r="D17" s="31"/>
      <c r="E17" s="31"/>
      <c r="F17" s="48">
        <v>11</v>
      </c>
      <c r="G17" s="57">
        <v>11</v>
      </c>
      <c r="H17" s="57">
        <v>11</v>
      </c>
      <c r="I17" s="57">
        <v>11</v>
      </c>
      <c r="J17" s="57">
        <v>11</v>
      </c>
      <c r="K17" s="57">
        <v>11</v>
      </c>
      <c r="L17" s="57">
        <v>11</v>
      </c>
      <c r="M17" s="57">
        <v>9</v>
      </c>
      <c r="O17" s="57"/>
      <c r="T17" s="45"/>
      <c r="U17" s="45"/>
      <c r="V17" s="45"/>
      <c r="W17" s="5"/>
      <c r="X17" s="5"/>
      <c r="Y17" s="5"/>
      <c r="Z17" s="5"/>
      <c r="AA17" s="5"/>
      <c r="AB17" s="5"/>
    </row>
    <row r="18" spans="1:28" x14ac:dyDescent="0.25">
      <c r="B18" s="26" t="s">
        <v>58</v>
      </c>
      <c r="C18" s="31"/>
      <c r="D18" s="31"/>
      <c r="E18" s="31"/>
      <c r="F18" s="48"/>
      <c r="G18" s="57">
        <v>7</v>
      </c>
      <c r="H18" s="57">
        <v>7</v>
      </c>
      <c r="I18" s="57">
        <v>7</v>
      </c>
      <c r="J18" s="57">
        <v>7</v>
      </c>
      <c r="K18" s="57">
        <v>7</v>
      </c>
      <c r="L18" s="57">
        <v>6</v>
      </c>
      <c r="M18" s="57">
        <v>4</v>
      </c>
      <c r="O18" s="57"/>
      <c r="T18" s="5"/>
      <c r="U18" s="5"/>
      <c r="V18" s="5"/>
      <c r="W18" s="5"/>
      <c r="X18" s="5"/>
      <c r="Y18" s="5"/>
      <c r="Z18" s="5"/>
      <c r="AA18" s="5"/>
      <c r="AB18" s="5"/>
    </row>
    <row r="19" spans="1:28" x14ac:dyDescent="0.25">
      <c r="B19" s="26" t="s">
        <v>59</v>
      </c>
      <c r="C19" s="31"/>
      <c r="D19" s="31"/>
      <c r="E19" s="31"/>
      <c r="F19" s="48"/>
      <c r="G19" s="57"/>
      <c r="H19" s="57">
        <v>6</v>
      </c>
      <c r="I19" s="57">
        <v>6</v>
      </c>
      <c r="J19" s="57">
        <v>6</v>
      </c>
      <c r="K19" s="57">
        <v>6</v>
      </c>
      <c r="L19" s="57">
        <v>5</v>
      </c>
      <c r="M19" s="57">
        <v>5</v>
      </c>
      <c r="O19" s="57"/>
      <c r="T19" s="5"/>
      <c r="U19" s="5"/>
      <c r="V19" s="5"/>
      <c r="W19" s="5"/>
      <c r="X19" s="5"/>
      <c r="Y19" s="5"/>
      <c r="Z19" s="5"/>
      <c r="AA19" s="5"/>
      <c r="AB19" s="5"/>
    </row>
    <row r="20" spans="1:28" x14ac:dyDescent="0.25">
      <c r="B20" s="26" t="s">
        <v>182</v>
      </c>
      <c r="C20" s="31"/>
      <c r="D20" s="31"/>
      <c r="E20" s="31"/>
      <c r="F20" s="48"/>
      <c r="G20" s="57"/>
      <c r="H20" s="57"/>
      <c r="I20" s="57">
        <v>14</v>
      </c>
      <c r="J20" s="57">
        <v>11</v>
      </c>
      <c r="K20" s="57">
        <v>10</v>
      </c>
      <c r="L20" s="57">
        <v>5</v>
      </c>
      <c r="M20" s="57">
        <v>3</v>
      </c>
      <c r="O20" s="57"/>
      <c r="T20" s="5"/>
      <c r="U20" s="5"/>
      <c r="V20" s="5"/>
      <c r="W20" s="5"/>
      <c r="X20" s="5"/>
      <c r="Y20" s="5"/>
      <c r="Z20" s="5"/>
      <c r="AA20" s="5"/>
      <c r="AB20" s="5"/>
    </row>
    <row r="21" spans="1:28" x14ac:dyDescent="0.25">
      <c r="B21" s="26" t="s">
        <v>183</v>
      </c>
      <c r="E21" s="26"/>
      <c r="F21" s="51"/>
      <c r="G21" s="57"/>
      <c r="H21" s="57"/>
      <c r="I21" s="57"/>
      <c r="J21" s="45">
        <v>8</v>
      </c>
      <c r="K21" s="45">
        <v>6</v>
      </c>
      <c r="L21" s="45">
        <v>6</v>
      </c>
      <c r="M21" s="55">
        <v>6</v>
      </c>
      <c r="O21" s="57"/>
      <c r="T21" s="5"/>
      <c r="U21" s="5"/>
      <c r="V21" s="5"/>
      <c r="W21" s="5"/>
      <c r="X21" s="5"/>
      <c r="Y21" s="5"/>
      <c r="Z21" s="5"/>
      <c r="AA21" s="5"/>
      <c r="AB21" s="5"/>
    </row>
    <row r="22" spans="1:28" x14ac:dyDescent="0.25">
      <c r="B22" s="26" t="s">
        <v>60</v>
      </c>
      <c r="E22" s="26"/>
      <c r="F22" s="51"/>
      <c r="G22" s="57"/>
      <c r="H22" s="57"/>
      <c r="I22" s="57"/>
      <c r="J22" s="45"/>
      <c r="K22" s="45">
        <v>4</v>
      </c>
      <c r="L22" s="45">
        <v>1</v>
      </c>
      <c r="M22" s="55">
        <v>1</v>
      </c>
      <c r="O22" s="57"/>
      <c r="T22" s="5"/>
      <c r="U22" s="5"/>
      <c r="V22" s="5"/>
      <c r="W22" s="5"/>
      <c r="X22" s="5"/>
      <c r="Y22" s="5"/>
      <c r="Z22" s="5"/>
      <c r="AA22" s="5"/>
      <c r="AB22" s="5"/>
    </row>
    <row r="23" spans="1:28" x14ac:dyDescent="0.25">
      <c r="B23" s="26" t="s">
        <v>61</v>
      </c>
      <c r="E23" s="26"/>
      <c r="F23" s="51"/>
      <c r="G23" s="57"/>
      <c r="H23" s="57"/>
      <c r="I23" s="57"/>
      <c r="J23" s="45"/>
      <c r="K23" s="45"/>
      <c r="L23" s="45">
        <v>1</v>
      </c>
      <c r="M23" s="55">
        <v>0</v>
      </c>
      <c r="T23" s="5"/>
      <c r="U23" s="5"/>
      <c r="V23" s="5"/>
      <c r="W23" s="5"/>
      <c r="X23" s="5"/>
      <c r="Y23" s="5"/>
      <c r="Z23" s="5"/>
      <c r="AA23" s="5"/>
      <c r="AB23" s="5"/>
    </row>
    <row r="24" spans="1:28" x14ac:dyDescent="0.25">
      <c r="B24" s="26" t="s">
        <v>184</v>
      </c>
      <c r="E24" s="26"/>
      <c r="F24" s="51"/>
      <c r="G24" s="57"/>
      <c r="H24" s="57"/>
      <c r="I24" s="57"/>
      <c r="J24" s="45"/>
      <c r="K24" s="45"/>
      <c r="L24" s="45"/>
      <c r="M24" s="55">
        <v>5</v>
      </c>
      <c r="T24" s="5"/>
      <c r="U24" s="5"/>
      <c r="V24" s="5"/>
      <c r="W24" s="5"/>
      <c r="X24" s="5"/>
      <c r="Y24" s="5"/>
      <c r="Z24" s="5"/>
      <c r="AA24" s="5"/>
      <c r="AB24" s="5"/>
    </row>
    <row r="25" spans="1:28" x14ac:dyDescent="0.25">
      <c r="B25" s="18" t="s">
        <v>201</v>
      </c>
      <c r="C25">
        <v>4</v>
      </c>
      <c r="D25">
        <v>18</v>
      </c>
      <c r="E25" s="26">
        <v>43</v>
      </c>
      <c r="F25" s="51">
        <v>54</v>
      </c>
      <c r="G25" s="57">
        <v>61</v>
      </c>
      <c r="H25" s="57">
        <v>58</v>
      </c>
      <c r="I25" s="57">
        <v>70</v>
      </c>
      <c r="J25" s="57">
        <v>69</v>
      </c>
      <c r="K25" s="57">
        <v>68</v>
      </c>
      <c r="L25" s="57">
        <v>55</v>
      </c>
      <c r="M25" s="57">
        <v>48</v>
      </c>
      <c r="T25" s="5"/>
      <c r="U25" s="5"/>
      <c r="V25" s="5"/>
      <c r="W25" s="5"/>
      <c r="X25" s="5"/>
      <c r="Y25" s="5"/>
      <c r="Z25" s="5"/>
      <c r="AA25" s="5"/>
      <c r="AB25" s="5"/>
    </row>
    <row r="26" spans="1:28" x14ac:dyDescent="0.25">
      <c r="B26" s="18" t="s">
        <v>202</v>
      </c>
      <c r="E26" s="26"/>
      <c r="F26" s="51">
        <v>43</v>
      </c>
      <c r="G26" s="57">
        <v>54</v>
      </c>
      <c r="H26" s="57">
        <v>52</v>
      </c>
      <c r="I26" s="57">
        <v>56</v>
      </c>
      <c r="J26" s="57">
        <v>61</v>
      </c>
      <c r="K26" s="57">
        <v>64</v>
      </c>
      <c r="L26" s="57">
        <v>54</v>
      </c>
      <c r="M26" s="57">
        <v>43</v>
      </c>
      <c r="T26" s="5"/>
      <c r="U26" s="5"/>
      <c r="V26" s="5"/>
      <c r="W26" s="5"/>
      <c r="X26" s="5"/>
      <c r="Y26" s="5"/>
      <c r="Z26" s="5"/>
      <c r="AA26" s="5"/>
      <c r="AB26" s="5"/>
    </row>
    <row r="27" spans="1:28" x14ac:dyDescent="0.25">
      <c r="E27" s="26"/>
      <c r="F27" s="51"/>
      <c r="G27" s="48"/>
      <c r="H27" s="48"/>
      <c r="I27" s="48"/>
      <c r="J27" s="43" t="s">
        <v>198</v>
      </c>
      <c r="K27" s="48"/>
      <c r="L27" s="48"/>
      <c r="M27" s="48"/>
      <c r="T27" s="5"/>
      <c r="U27" s="5"/>
      <c r="V27" s="5"/>
      <c r="W27" s="5"/>
      <c r="X27" s="5"/>
      <c r="Y27" s="5"/>
      <c r="Z27" s="5"/>
      <c r="AA27" s="5"/>
      <c r="AB27" s="5"/>
    </row>
    <row r="28" spans="1:28" x14ac:dyDescent="0.25">
      <c r="A28">
        <v>3</v>
      </c>
      <c r="B28" s="26" t="s">
        <v>179</v>
      </c>
      <c r="C28">
        <v>4</v>
      </c>
      <c r="D28">
        <v>4</v>
      </c>
      <c r="E28" s="26">
        <v>4</v>
      </c>
      <c r="F28" s="51">
        <v>4</v>
      </c>
      <c r="G28" s="48">
        <v>4</v>
      </c>
      <c r="H28" s="48">
        <v>4</v>
      </c>
      <c r="I28" s="48">
        <v>4</v>
      </c>
      <c r="J28" s="45">
        <v>3</v>
      </c>
      <c r="K28" s="51"/>
      <c r="L28" s="51"/>
      <c r="M28" s="49"/>
      <c r="T28" s="5"/>
      <c r="U28" s="5"/>
      <c r="V28" s="5"/>
      <c r="W28" s="5"/>
      <c r="X28" s="5"/>
      <c r="Y28" s="5"/>
      <c r="Z28" s="5"/>
      <c r="AA28" s="5"/>
      <c r="AB28" s="5"/>
    </row>
    <row r="29" spans="1:28" x14ac:dyDescent="0.25">
      <c r="B29" s="26" t="s">
        <v>56</v>
      </c>
      <c r="D29">
        <v>10</v>
      </c>
      <c r="E29" s="26">
        <v>10</v>
      </c>
      <c r="F29" s="51">
        <v>10</v>
      </c>
      <c r="G29" s="48">
        <v>10</v>
      </c>
      <c r="H29" s="48">
        <v>10</v>
      </c>
      <c r="I29" s="48">
        <v>10</v>
      </c>
      <c r="J29" s="45">
        <v>6</v>
      </c>
      <c r="K29" s="51"/>
      <c r="L29" s="51"/>
      <c r="M29" s="49"/>
      <c r="T29" s="5"/>
      <c r="U29" s="5"/>
      <c r="V29" s="5"/>
      <c r="W29" s="5"/>
      <c r="X29" s="5"/>
      <c r="Y29" s="5"/>
      <c r="Z29" s="5"/>
      <c r="AA29" s="5"/>
      <c r="AB29" s="5"/>
    </row>
    <row r="30" spans="1:28" x14ac:dyDescent="0.25">
      <c r="B30" s="26" t="s">
        <v>180</v>
      </c>
      <c r="E30" s="26">
        <v>37</v>
      </c>
      <c r="F30" s="51">
        <v>37</v>
      </c>
      <c r="G30" s="48">
        <v>37</v>
      </c>
      <c r="H30" s="48">
        <v>33</v>
      </c>
      <c r="I30" s="48">
        <v>31</v>
      </c>
      <c r="J30" s="45">
        <v>30</v>
      </c>
      <c r="K30" s="51"/>
      <c r="L30" s="51"/>
      <c r="M30" s="49"/>
      <c r="T30" s="5"/>
      <c r="U30" s="5"/>
      <c r="V30" s="5"/>
      <c r="W30" s="5"/>
      <c r="X30" s="5"/>
      <c r="Y30" s="5"/>
      <c r="Z30" s="5"/>
      <c r="AA30" s="5"/>
      <c r="AB30" s="5"/>
    </row>
    <row r="31" spans="1:28" x14ac:dyDescent="0.25">
      <c r="B31" s="26" t="s">
        <v>57</v>
      </c>
      <c r="E31" s="26"/>
      <c r="F31" s="51">
        <v>6</v>
      </c>
      <c r="G31" s="48">
        <v>6</v>
      </c>
      <c r="H31" s="48">
        <v>4</v>
      </c>
      <c r="I31" s="48">
        <v>3</v>
      </c>
      <c r="J31" s="45">
        <v>2</v>
      </c>
      <c r="K31" s="51"/>
      <c r="L31" s="51"/>
      <c r="M31" s="49"/>
      <c r="T31" s="5"/>
      <c r="U31" s="5"/>
      <c r="V31" s="5"/>
      <c r="W31" s="5"/>
      <c r="X31" s="5"/>
      <c r="Y31" s="5"/>
      <c r="Z31" s="5"/>
      <c r="AA31" s="5"/>
      <c r="AB31" s="5"/>
    </row>
    <row r="32" spans="1:28" x14ac:dyDescent="0.25">
      <c r="B32" s="26" t="s">
        <v>58</v>
      </c>
      <c r="E32" s="26"/>
      <c r="F32" s="51"/>
      <c r="G32" s="48">
        <v>10</v>
      </c>
      <c r="H32" s="48">
        <v>10</v>
      </c>
      <c r="I32" s="48">
        <v>10</v>
      </c>
      <c r="J32" s="45">
        <v>10</v>
      </c>
      <c r="K32" s="51"/>
      <c r="L32" s="51"/>
      <c r="M32" s="49"/>
      <c r="T32" s="5"/>
      <c r="U32" s="5"/>
      <c r="V32" s="5"/>
      <c r="W32" s="5"/>
      <c r="X32" s="5"/>
      <c r="Y32" s="5"/>
      <c r="Z32" s="5"/>
      <c r="AA32" s="5"/>
      <c r="AB32" s="5"/>
    </row>
    <row r="33" spans="1:28" x14ac:dyDescent="0.25">
      <c r="B33" s="26" t="s">
        <v>59</v>
      </c>
      <c r="E33" s="26"/>
      <c r="F33" s="51"/>
      <c r="G33" s="48"/>
      <c r="H33" s="48">
        <v>4</v>
      </c>
      <c r="I33" s="48">
        <v>4</v>
      </c>
      <c r="J33" s="45">
        <v>4</v>
      </c>
      <c r="K33" s="51"/>
      <c r="L33" s="51"/>
      <c r="M33" s="49"/>
      <c r="T33" s="5"/>
      <c r="U33" s="5"/>
      <c r="V33" s="5"/>
      <c r="W33" s="5"/>
      <c r="X33" s="5"/>
      <c r="Y33" s="5"/>
      <c r="Z33" s="5"/>
      <c r="AA33" s="5"/>
      <c r="AB33" s="5"/>
    </row>
    <row r="34" spans="1:28" x14ac:dyDescent="0.25">
      <c r="B34" s="26" t="s">
        <v>182</v>
      </c>
      <c r="E34" s="26"/>
      <c r="F34" s="51"/>
      <c r="G34" s="48"/>
      <c r="H34" s="48"/>
      <c r="I34" s="48">
        <v>2</v>
      </c>
      <c r="J34" s="45">
        <v>1</v>
      </c>
      <c r="K34" s="51"/>
      <c r="L34" s="51"/>
      <c r="M34" s="49"/>
      <c r="T34" s="5"/>
      <c r="U34" s="5"/>
      <c r="V34" s="5"/>
      <c r="W34" s="5"/>
      <c r="X34" s="5"/>
      <c r="Y34" s="5"/>
      <c r="Z34" s="5"/>
      <c r="AA34" s="5"/>
      <c r="AB34" s="5"/>
    </row>
    <row r="35" spans="1:28" x14ac:dyDescent="0.25">
      <c r="B35" s="26" t="s">
        <v>183</v>
      </c>
      <c r="E35" s="26"/>
      <c r="F35" s="51"/>
      <c r="G35" s="48"/>
      <c r="H35" s="48"/>
      <c r="I35" s="48"/>
      <c r="J35" s="45">
        <v>1</v>
      </c>
      <c r="K35" s="51"/>
      <c r="L35" s="51"/>
      <c r="M35" s="49"/>
      <c r="T35" s="5"/>
      <c r="U35" s="5"/>
      <c r="V35" s="5"/>
      <c r="W35" s="5"/>
      <c r="X35" s="5"/>
      <c r="Y35" s="5"/>
      <c r="Z35" s="5"/>
      <c r="AA35" s="5"/>
      <c r="AB35" s="5"/>
    </row>
    <row r="36" spans="1:28" x14ac:dyDescent="0.25">
      <c r="B36" s="18" t="s">
        <v>201</v>
      </c>
      <c r="C36">
        <v>4</v>
      </c>
      <c r="D36">
        <v>14</v>
      </c>
      <c r="E36" s="26">
        <v>51</v>
      </c>
      <c r="F36" s="51">
        <v>57</v>
      </c>
      <c r="G36" s="48">
        <v>67</v>
      </c>
      <c r="H36" s="48">
        <v>65</v>
      </c>
      <c r="I36" s="48">
        <v>64</v>
      </c>
      <c r="J36" s="45">
        <v>57</v>
      </c>
      <c r="K36" s="51"/>
      <c r="L36" s="51"/>
      <c r="M36" s="49"/>
      <c r="T36" s="5"/>
      <c r="U36" s="5"/>
      <c r="V36" s="5"/>
      <c r="W36" s="5"/>
      <c r="X36" s="5"/>
      <c r="Y36" s="5"/>
      <c r="Z36" s="5"/>
      <c r="AA36" s="5"/>
      <c r="AB36" s="5"/>
    </row>
    <row r="37" spans="1:28" x14ac:dyDescent="0.25">
      <c r="B37" s="18" t="s">
        <v>202</v>
      </c>
      <c r="E37" s="26"/>
      <c r="F37" s="51">
        <v>51</v>
      </c>
      <c r="G37" s="48">
        <v>57</v>
      </c>
      <c r="H37" s="48">
        <v>61</v>
      </c>
      <c r="I37" s="48">
        <v>62</v>
      </c>
      <c r="J37" s="45">
        <v>56</v>
      </c>
      <c r="K37" s="51"/>
      <c r="L37" s="51"/>
      <c r="M37" s="49"/>
      <c r="T37" s="5"/>
      <c r="U37" s="5"/>
      <c r="V37" s="5"/>
      <c r="W37" s="5"/>
      <c r="X37" s="5"/>
      <c r="Y37" s="5"/>
      <c r="Z37" s="5"/>
      <c r="AA37" s="5"/>
      <c r="AB37" s="5"/>
    </row>
    <row r="38" spans="1:28" x14ac:dyDescent="0.25">
      <c r="B38" s="26"/>
      <c r="E38" s="26"/>
      <c r="F38" s="51"/>
      <c r="G38" s="48"/>
      <c r="H38" s="48"/>
      <c r="I38" s="48"/>
      <c r="J38" s="51"/>
      <c r="K38" s="43" t="s">
        <v>198</v>
      </c>
      <c r="L38" s="51"/>
      <c r="M38" s="49"/>
      <c r="T38" s="5"/>
      <c r="U38" s="5"/>
      <c r="V38" s="5"/>
      <c r="W38" s="5"/>
      <c r="X38" s="5"/>
      <c r="Y38" s="5"/>
      <c r="Z38" s="5"/>
      <c r="AA38" s="5"/>
      <c r="AB38" s="5"/>
    </row>
    <row r="39" spans="1:28" x14ac:dyDescent="0.25">
      <c r="A39">
        <v>4</v>
      </c>
      <c r="B39" s="26" t="s">
        <v>179</v>
      </c>
      <c r="C39">
        <v>3</v>
      </c>
      <c r="D39">
        <v>3</v>
      </c>
      <c r="E39" s="26">
        <v>3</v>
      </c>
      <c r="F39" s="51">
        <v>3</v>
      </c>
      <c r="G39" s="48">
        <v>3</v>
      </c>
      <c r="H39" s="48">
        <v>3</v>
      </c>
      <c r="I39" s="48">
        <v>3</v>
      </c>
      <c r="J39" s="45">
        <v>3</v>
      </c>
      <c r="K39" s="45">
        <v>0</v>
      </c>
      <c r="L39" s="51"/>
      <c r="M39" s="49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28" x14ac:dyDescent="0.25">
      <c r="B40" s="26" t="s">
        <v>56</v>
      </c>
      <c r="D40">
        <v>9</v>
      </c>
      <c r="E40" s="26">
        <v>9</v>
      </c>
      <c r="F40" s="51">
        <v>9</v>
      </c>
      <c r="G40" s="48">
        <v>9</v>
      </c>
      <c r="H40" s="48">
        <v>8</v>
      </c>
      <c r="I40" s="48">
        <v>8</v>
      </c>
      <c r="J40" s="45">
        <v>8</v>
      </c>
      <c r="K40" s="45">
        <v>2</v>
      </c>
      <c r="L40" s="51"/>
      <c r="M40" s="49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x14ac:dyDescent="0.25">
      <c r="B41" s="26" t="s">
        <v>180</v>
      </c>
      <c r="E41" s="26">
        <v>25</v>
      </c>
      <c r="F41" s="51">
        <v>25</v>
      </c>
      <c r="G41" s="48">
        <v>25</v>
      </c>
      <c r="H41" s="48">
        <v>10</v>
      </c>
      <c r="I41" s="48">
        <v>8</v>
      </c>
      <c r="J41" s="45">
        <v>6</v>
      </c>
      <c r="K41" s="45">
        <v>5</v>
      </c>
      <c r="L41" s="51"/>
      <c r="M41" s="49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x14ac:dyDescent="0.25">
      <c r="B42" s="26" t="s">
        <v>57</v>
      </c>
      <c r="E42" s="26"/>
      <c r="F42" s="51">
        <v>8</v>
      </c>
      <c r="G42" s="48">
        <v>8</v>
      </c>
      <c r="H42" s="48">
        <v>5</v>
      </c>
      <c r="I42" s="48">
        <v>4</v>
      </c>
      <c r="J42" s="45">
        <v>3</v>
      </c>
      <c r="K42" s="45">
        <v>3</v>
      </c>
      <c r="L42" s="51"/>
      <c r="M42" s="49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 x14ac:dyDescent="0.25">
      <c r="B43" s="26" t="s">
        <v>58</v>
      </c>
      <c r="E43" s="26"/>
      <c r="F43" s="51"/>
      <c r="G43" s="48">
        <v>28</v>
      </c>
      <c r="H43" s="48">
        <v>28</v>
      </c>
      <c r="I43" s="48">
        <v>21</v>
      </c>
      <c r="J43" s="45">
        <v>18</v>
      </c>
      <c r="K43" s="45">
        <v>15</v>
      </c>
      <c r="L43" s="51"/>
      <c r="M43" s="49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28" x14ac:dyDescent="0.25">
      <c r="B44" s="26" t="s">
        <v>59</v>
      </c>
      <c r="E44" s="26"/>
      <c r="F44" s="51"/>
      <c r="G44" s="48"/>
      <c r="H44" s="48">
        <v>9</v>
      </c>
      <c r="I44" s="48">
        <v>9</v>
      </c>
      <c r="J44" s="45">
        <v>6</v>
      </c>
      <c r="K44" s="45">
        <v>5</v>
      </c>
      <c r="L44" s="51"/>
      <c r="M44" s="49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x14ac:dyDescent="0.25">
      <c r="B45" s="26" t="s">
        <v>182</v>
      </c>
      <c r="E45" s="26"/>
      <c r="F45" s="51"/>
      <c r="G45" s="48"/>
      <c r="H45" s="48"/>
      <c r="I45" s="48">
        <v>10</v>
      </c>
      <c r="J45" s="45">
        <v>10</v>
      </c>
      <c r="K45" s="45">
        <v>6</v>
      </c>
      <c r="L45" s="51"/>
      <c r="M45" s="49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:28" x14ac:dyDescent="0.25">
      <c r="B46" s="26" t="s">
        <v>183</v>
      </c>
      <c r="E46" s="26"/>
      <c r="F46" s="51"/>
      <c r="G46" s="48"/>
      <c r="H46" s="48"/>
      <c r="I46" s="48"/>
      <c r="J46" s="45">
        <v>11</v>
      </c>
      <c r="K46" s="45">
        <v>6</v>
      </c>
      <c r="L46" s="51"/>
      <c r="M46" s="49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x14ac:dyDescent="0.25">
      <c r="B47" s="26" t="s">
        <v>60</v>
      </c>
      <c r="E47" s="26"/>
      <c r="F47" s="51"/>
      <c r="G47" s="48"/>
      <c r="H47" s="48"/>
      <c r="I47" s="48"/>
      <c r="J47" s="45"/>
      <c r="K47" s="45">
        <v>4</v>
      </c>
      <c r="L47" s="51"/>
      <c r="M47" s="49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x14ac:dyDescent="0.25">
      <c r="B48" s="18" t="s">
        <v>201</v>
      </c>
      <c r="C48">
        <v>3</v>
      </c>
      <c r="D48">
        <v>12</v>
      </c>
      <c r="E48" s="26">
        <v>37</v>
      </c>
      <c r="F48" s="51">
        <v>45</v>
      </c>
      <c r="G48" s="48">
        <v>73</v>
      </c>
      <c r="H48" s="48">
        <v>63</v>
      </c>
      <c r="I48" s="48">
        <v>63</v>
      </c>
      <c r="J48" s="45">
        <v>65</v>
      </c>
      <c r="K48" s="45">
        <v>46</v>
      </c>
      <c r="L48" s="51"/>
      <c r="M48" s="49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1:28" x14ac:dyDescent="0.25">
      <c r="B49" s="18" t="s">
        <v>202</v>
      </c>
      <c r="E49" s="26"/>
      <c r="F49" s="51">
        <v>37</v>
      </c>
      <c r="G49" s="48">
        <v>45</v>
      </c>
      <c r="H49" s="48">
        <v>54</v>
      </c>
      <c r="I49" s="48">
        <v>53</v>
      </c>
      <c r="J49" s="45">
        <v>54</v>
      </c>
      <c r="K49" s="45">
        <v>42</v>
      </c>
      <c r="L49" s="51"/>
      <c r="M49" s="49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x14ac:dyDescent="0.25">
      <c r="E50" s="26"/>
      <c r="F50" s="51"/>
      <c r="G50" s="48"/>
      <c r="H50" s="48"/>
      <c r="I50" s="48"/>
      <c r="J50" s="45"/>
      <c r="K50" s="45"/>
      <c r="L50" s="51"/>
      <c r="M50" s="49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28" x14ac:dyDescent="0.25">
      <c r="E51" s="26"/>
      <c r="F51" s="51"/>
      <c r="G51" s="48"/>
      <c r="H51" s="48"/>
      <c r="I51" s="48"/>
      <c r="J51" s="51"/>
      <c r="K51" s="51"/>
      <c r="L51" s="51"/>
      <c r="M51" s="49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1:28" x14ac:dyDescent="0.25">
      <c r="E52" s="26"/>
      <c r="F52" s="51"/>
      <c r="G52" s="48"/>
      <c r="H52" s="48"/>
      <c r="I52" s="48"/>
      <c r="J52" s="43" t="s">
        <v>198</v>
      </c>
      <c r="K52" s="51"/>
      <c r="L52" s="51"/>
      <c r="M52" s="49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1:28" x14ac:dyDescent="0.25">
      <c r="A53">
        <v>5</v>
      </c>
      <c r="B53" s="26" t="s">
        <v>179</v>
      </c>
      <c r="C53">
        <v>3</v>
      </c>
      <c r="D53">
        <v>3</v>
      </c>
      <c r="E53" s="26">
        <v>3</v>
      </c>
      <c r="F53" s="51">
        <v>3</v>
      </c>
      <c r="G53" s="48">
        <v>3</v>
      </c>
      <c r="H53" s="57">
        <v>3</v>
      </c>
      <c r="I53" s="57">
        <v>2</v>
      </c>
      <c r="J53" s="45">
        <v>1</v>
      </c>
      <c r="K53" s="51"/>
      <c r="L53" s="51"/>
      <c r="M53" s="49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1:28" x14ac:dyDescent="0.25">
      <c r="B54" s="26" t="s">
        <v>56</v>
      </c>
      <c r="D54">
        <v>7</v>
      </c>
      <c r="E54" s="26">
        <v>7</v>
      </c>
      <c r="F54" s="51">
        <v>7</v>
      </c>
      <c r="G54" s="48">
        <v>7</v>
      </c>
      <c r="H54" s="57">
        <v>7</v>
      </c>
      <c r="I54" s="57">
        <v>6</v>
      </c>
      <c r="J54" s="45">
        <v>4</v>
      </c>
      <c r="K54" s="51"/>
      <c r="L54" s="51"/>
      <c r="M54" s="49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1:28" x14ac:dyDescent="0.25">
      <c r="B55" s="26" t="s">
        <v>180</v>
      </c>
      <c r="E55" s="26">
        <v>22</v>
      </c>
      <c r="F55" s="51">
        <v>22</v>
      </c>
      <c r="G55" s="48">
        <v>22</v>
      </c>
      <c r="H55" s="57">
        <v>21</v>
      </c>
      <c r="I55" s="57">
        <v>20</v>
      </c>
      <c r="J55" s="45">
        <v>19</v>
      </c>
      <c r="K55" s="51"/>
      <c r="L55" s="51"/>
      <c r="M55" s="49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:28" x14ac:dyDescent="0.25">
      <c r="B56" s="26" t="s">
        <v>57</v>
      </c>
      <c r="E56" s="26"/>
      <c r="F56" s="51">
        <v>14</v>
      </c>
      <c r="G56" s="48">
        <v>14</v>
      </c>
      <c r="H56" s="57">
        <v>13</v>
      </c>
      <c r="I56" s="57">
        <v>10</v>
      </c>
      <c r="J56" s="45">
        <v>8</v>
      </c>
      <c r="K56" s="51"/>
      <c r="L56" s="51"/>
      <c r="M56" s="49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1:28" x14ac:dyDescent="0.25">
      <c r="B57" s="26" t="s">
        <v>58</v>
      </c>
      <c r="E57" s="26"/>
      <c r="F57" s="51"/>
      <c r="G57" s="48">
        <v>17</v>
      </c>
      <c r="H57" s="57">
        <v>17</v>
      </c>
      <c r="I57" s="57">
        <v>16</v>
      </c>
      <c r="J57" s="45">
        <v>15</v>
      </c>
      <c r="K57" s="51"/>
      <c r="L57" s="51"/>
      <c r="M57" s="49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1:28" x14ac:dyDescent="0.25">
      <c r="B58" s="26" t="s">
        <v>59</v>
      </c>
      <c r="E58" s="26"/>
      <c r="F58" s="51"/>
      <c r="G58" s="48"/>
      <c r="H58" s="57">
        <v>11</v>
      </c>
      <c r="I58" s="57">
        <v>11</v>
      </c>
      <c r="J58" s="45">
        <v>11</v>
      </c>
      <c r="K58" s="51"/>
      <c r="L58" s="51"/>
      <c r="M58" s="49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1:28" x14ac:dyDescent="0.25">
      <c r="B59" s="26" t="s">
        <v>182</v>
      </c>
      <c r="E59" s="26"/>
      <c r="F59" s="51"/>
      <c r="G59" s="48"/>
      <c r="H59" s="57"/>
      <c r="I59" s="57">
        <v>8</v>
      </c>
      <c r="J59" s="45">
        <v>7</v>
      </c>
      <c r="K59" s="51"/>
      <c r="L59" s="51"/>
      <c r="M59" s="49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1:28" x14ac:dyDescent="0.25">
      <c r="B60" s="26" t="s">
        <v>183</v>
      </c>
      <c r="E60" s="26"/>
      <c r="F60" s="51"/>
      <c r="G60" s="48"/>
      <c r="H60" s="57"/>
      <c r="I60" s="57"/>
      <c r="J60" s="45">
        <v>5</v>
      </c>
      <c r="K60" s="51"/>
      <c r="L60" s="51"/>
      <c r="M60" s="49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1:28" x14ac:dyDescent="0.25">
      <c r="B61" s="18" t="s">
        <v>201</v>
      </c>
      <c r="C61">
        <v>3</v>
      </c>
      <c r="D61">
        <v>10</v>
      </c>
      <c r="E61" s="26">
        <v>32</v>
      </c>
      <c r="F61" s="51">
        <v>46</v>
      </c>
      <c r="G61" s="48">
        <v>63</v>
      </c>
      <c r="H61" s="57">
        <v>72</v>
      </c>
      <c r="I61" s="57">
        <v>85</v>
      </c>
      <c r="J61" s="45">
        <v>70</v>
      </c>
      <c r="K61" s="51"/>
      <c r="L61" s="51"/>
      <c r="M61" s="49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1:28" x14ac:dyDescent="0.25">
      <c r="B62" s="18" t="s">
        <v>202</v>
      </c>
      <c r="E62" s="26"/>
      <c r="F62" s="51">
        <v>32</v>
      </c>
      <c r="G62" s="48">
        <v>46</v>
      </c>
      <c r="H62" s="57">
        <v>61</v>
      </c>
      <c r="I62" s="57">
        <v>72</v>
      </c>
      <c r="J62" s="45">
        <v>65</v>
      </c>
      <c r="K62" s="51"/>
      <c r="L62" s="51"/>
      <c r="M62" s="49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1:28" x14ac:dyDescent="0.25">
      <c r="B63" s="26"/>
      <c r="E63" s="26"/>
      <c r="F63" s="51"/>
      <c r="G63" s="48"/>
      <c r="H63" s="48"/>
      <c r="I63" s="48"/>
      <c r="J63" s="51"/>
      <c r="K63" s="51"/>
      <c r="L63" s="51"/>
      <c r="M63" s="49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spans="1:28" x14ac:dyDescent="0.25">
      <c r="E64" s="26"/>
      <c r="F64" s="51"/>
      <c r="G64" s="48"/>
      <c r="H64" s="48"/>
      <c r="I64" s="48"/>
      <c r="J64" s="51"/>
      <c r="K64" s="43" t="s">
        <v>198</v>
      </c>
      <c r="L64" s="51"/>
      <c r="M64" s="49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1:28" x14ac:dyDescent="0.25">
      <c r="A65">
        <v>6</v>
      </c>
      <c r="B65" s="26" t="s">
        <v>179</v>
      </c>
      <c r="C65">
        <v>6</v>
      </c>
      <c r="D65">
        <v>6</v>
      </c>
      <c r="E65" s="26">
        <v>6</v>
      </c>
      <c r="F65" s="51">
        <v>6</v>
      </c>
      <c r="G65" s="48">
        <v>6</v>
      </c>
      <c r="H65" s="48">
        <v>6</v>
      </c>
      <c r="I65" s="57">
        <v>6</v>
      </c>
      <c r="J65" s="45">
        <v>4</v>
      </c>
      <c r="K65" s="45">
        <v>0</v>
      </c>
      <c r="L65" s="51"/>
      <c r="M65" s="49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</row>
    <row r="66" spans="1:28" x14ac:dyDescent="0.25">
      <c r="B66" s="26" t="s">
        <v>56</v>
      </c>
      <c r="D66">
        <v>14</v>
      </c>
      <c r="E66" s="26">
        <v>14</v>
      </c>
      <c r="F66" s="51">
        <v>14</v>
      </c>
      <c r="G66" s="48">
        <v>14</v>
      </c>
      <c r="H66" s="48">
        <v>14</v>
      </c>
      <c r="I66" s="57">
        <v>14</v>
      </c>
      <c r="J66" s="45">
        <v>8</v>
      </c>
      <c r="K66" s="45">
        <v>5</v>
      </c>
      <c r="L66" s="51"/>
      <c r="M66" s="49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spans="1:28" x14ac:dyDescent="0.25">
      <c r="B67" s="26" t="s">
        <v>180</v>
      </c>
      <c r="E67" s="26">
        <v>47</v>
      </c>
      <c r="F67" s="51">
        <v>47</v>
      </c>
      <c r="G67" s="48">
        <v>45</v>
      </c>
      <c r="H67" s="48">
        <v>29</v>
      </c>
      <c r="I67" s="57">
        <v>20</v>
      </c>
      <c r="J67" s="45">
        <v>20</v>
      </c>
      <c r="K67" s="45">
        <v>13</v>
      </c>
      <c r="L67" s="51"/>
      <c r="M67" s="49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spans="1:28" x14ac:dyDescent="0.25">
      <c r="B68" s="26" t="s">
        <v>57</v>
      </c>
      <c r="E68" s="26"/>
      <c r="F68" s="51">
        <v>12</v>
      </c>
      <c r="G68" s="48">
        <v>12</v>
      </c>
      <c r="H68" s="48">
        <v>10</v>
      </c>
      <c r="I68" s="57">
        <v>9</v>
      </c>
      <c r="J68" s="45">
        <v>8</v>
      </c>
      <c r="K68" s="45">
        <v>5</v>
      </c>
      <c r="L68" s="51"/>
      <c r="M68" s="49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spans="1:28" x14ac:dyDescent="0.25">
      <c r="B69" s="26" t="s">
        <v>58</v>
      </c>
      <c r="E69" s="26"/>
      <c r="F69" s="51"/>
      <c r="G69" s="48">
        <v>12</v>
      </c>
      <c r="H69" s="48">
        <v>12</v>
      </c>
      <c r="I69" s="57">
        <v>12</v>
      </c>
      <c r="J69" s="45">
        <v>12</v>
      </c>
      <c r="K69" s="45">
        <v>6</v>
      </c>
      <c r="L69" s="51"/>
      <c r="M69" s="49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spans="1:28" x14ac:dyDescent="0.25">
      <c r="B70" s="26" t="s">
        <v>59</v>
      </c>
      <c r="E70" s="26"/>
      <c r="F70" s="51"/>
      <c r="G70" s="48"/>
      <c r="H70" s="48">
        <v>14</v>
      </c>
      <c r="I70" s="57">
        <v>14</v>
      </c>
      <c r="J70" s="45">
        <v>12</v>
      </c>
      <c r="K70" s="45">
        <v>5</v>
      </c>
      <c r="L70" s="51"/>
      <c r="M70" s="49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spans="1:28" x14ac:dyDescent="0.25">
      <c r="B71" s="26" t="s">
        <v>182</v>
      </c>
      <c r="E71" s="26"/>
      <c r="F71" s="51"/>
      <c r="G71" s="48"/>
      <c r="H71" s="48"/>
      <c r="I71" s="57">
        <v>11</v>
      </c>
      <c r="J71" s="45">
        <v>10</v>
      </c>
      <c r="K71" s="45">
        <v>3</v>
      </c>
      <c r="L71" s="51"/>
      <c r="M71" s="49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spans="1:28" x14ac:dyDescent="0.25">
      <c r="B72" s="26" t="s">
        <v>183</v>
      </c>
      <c r="E72" s="26"/>
      <c r="F72" s="51"/>
      <c r="G72" s="48"/>
      <c r="H72" s="48"/>
      <c r="I72" s="57"/>
      <c r="J72" s="45">
        <v>25</v>
      </c>
      <c r="K72" s="45">
        <v>13</v>
      </c>
      <c r="L72" s="51"/>
      <c r="M72" s="49"/>
    </row>
    <row r="73" spans="1:28" x14ac:dyDescent="0.25">
      <c r="B73" s="26" t="s">
        <v>60</v>
      </c>
      <c r="E73" s="26"/>
      <c r="F73" s="51"/>
      <c r="G73" s="48"/>
      <c r="H73" s="48"/>
      <c r="I73" s="57"/>
      <c r="J73" s="45"/>
      <c r="K73" s="45">
        <v>13</v>
      </c>
      <c r="L73" s="51"/>
      <c r="M73" s="49"/>
    </row>
    <row r="74" spans="1:28" x14ac:dyDescent="0.25">
      <c r="B74" s="18" t="s">
        <v>201</v>
      </c>
      <c r="C74">
        <v>6</v>
      </c>
      <c r="D74">
        <v>20</v>
      </c>
      <c r="E74" s="26">
        <v>67</v>
      </c>
      <c r="F74" s="51">
        <v>79</v>
      </c>
      <c r="G74" s="48">
        <v>89</v>
      </c>
      <c r="H74" s="48">
        <v>85</v>
      </c>
      <c r="I74" s="57">
        <v>86</v>
      </c>
      <c r="J74" s="45">
        <v>99</v>
      </c>
      <c r="K74" s="45">
        <v>63</v>
      </c>
      <c r="L74" s="51"/>
      <c r="M74" s="49"/>
    </row>
    <row r="75" spans="1:28" x14ac:dyDescent="0.25">
      <c r="B75" s="18" t="s">
        <v>202</v>
      </c>
      <c r="E75" s="26"/>
      <c r="F75" s="51">
        <v>67</v>
      </c>
      <c r="G75" s="48">
        <v>77</v>
      </c>
      <c r="H75" s="48">
        <v>71</v>
      </c>
      <c r="I75" s="57">
        <v>75</v>
      </c>
      <c r="J75" s="45">
        <v>74</v>
      </c>
      <c r="K75" s="45">
        <v>50</v>
      </c>
      <c r="L75" s="51"/>
      <c r="M75" s="49"/>
    </row>
    <row r="76" spans="1:28" x14ac:dyDescent="0.25">
      <c r="E76" s="26"/>
      <c r="F76" s="51"/>
      <c r="G76" s="48"/>
      <c r="H76" s="48"/>
      <c r="I76" s="48"/>
      <c r="J76" s="51"/>
      <c r="K76" s="51"/>
      <c r="L76" s="51"/>
      <c r="M76" s="43" t="s">
        <v>198</v>
      </c>
    </row>
    <row r="77" spans="1:28" x14ac:dyDescent="0.25">
      <c r="A77">
        <v>7</v>
      </c>
      <c r="B77" s="26" t="s">
        <v>179</v>
      </c>
      <c r="C77" s="26">
        <v>3</v>
      </c>
      <c r="D77" s="26">
        <v>3</v>
      </c>
      <c r="E77" s="26">
        <v>3</v>
      </c>
      <c r="F77" s="51">
        <v>3</v>
      </c>
      <c r="G77" s="48">
        <v>3</v>
      </c>
      <c r="H77" s="57">
        <v>3</v>
      </c>
      <c r="I77" s="57">
        <v>3</v>
      </c>
      <c r="J77" s="45">
        <v>3</v>
      </c>
      <c r="K77" s="45">
        <v>3</v>
      </c>
      <c r="L77" s="45">
        <v>3</v>
      </c>
      <c r="M77" s="45">
        <v>0</v>
      </c>
    </row>
    <row r="78" spans="1:28" x14ac:dyDescent="0.25">
      <c r="B78" s="26" t="s">
        <v>56</v>
      </c>
      <c r="C78" s="26"/>
      <c r="D78" s="26">
        <v>9</v>
      </c>
      <c r="E78" s="26">
        <v>9</v>
      </c>
      <c r="F78" s="51">
        <v>9</v>
      </c>
      <c r="G78" s="48">
        <v>9</v>
      </c>
      <c r="H78" s="57">
        <v>7</v>
      </c>
      <c r="I78" s="57">
        <v>7</v>
      </c>
      <c r="J78" s="45">
        <v>7</v>
      </c>
      <c r="K78" s="45">
        <v>7</v>
      </c>
      <c r="L78" s="45">
        <v>7</v>
      </c>
      <c r="M78" s="45">
        <v>3</v>
      </c>
    </row>
    <row r="79" spans="1:28" x14ac:dyDescent="0.25">
      <c r="B79" s="26" t="s">
        <v>180</v>
      </c>
      <c r="C79" s="26"/>
      <c r="D79" s="26"/>
      <c r="E79" s="26">
        <v>32</v>
      </c>
      <c r="F79" s="51">
        <v>32</v>
      </c>
      <c r="G79" s="48">
        <v>32</v>
      </c>
      <c r="H79" s="57">
        <v>24</v>
      </c>
      <c r="I79" s="57">
        <v>22</v>
      </c>
      <c r="J79" s="45">
        <v>22</v>
      </c>
      <c r="K79" s="45">
        <v>22</v>
      </c>
      <c r="L79" s="45">
        <v>22</v>
      </c>
      <c r="M79" s="45">
        <v>19</v>
      </c>
    </row>
    <row r="80" spans="1:28" x14ac:dyDescent="0.25">
      <c r="B80" s="26" t="s">
        <v>57</v>
      </c>
      <c r="C80" s="26"/>
      <c r="D80" s="26"/>
      <c r="E80" s="26"/>
      <c r="F80" s="51">
        <v>5</v>
      </c>
      <c r="G80" s="48">
        <v>5</v>
      </c>
      <c r="H80" s="57">
        <v>5</v>
      </c>
      <c r="I80" s="57">
        <v>5</v>
      </c>
      <c r="J80" s="45">
        <v>5</v>
      </c>
      <c r="K80" s="45">
        <v>5</v>
      </c>
      <c r="L80" s="45">
        <v>4</v>
      </c>
      <c r="M80" s="45">
        <v>4</v>
      </c>
    </row>
    <row r="81" spans="1:13" x14ac:dyDescent="0.25">
      <c r="B81" s="26" t="s">
        <v>58</v>
      </c>
      <c r="C81" s="26"/>
      <c r="D81" s="26"/>
      <c r="E81" s="26"/>
      <c r="F81" s="51"/>
      <c r="G81" s="48">
        <v>14</v>
      </c>
      <c r="H81" s="57">
        <v>10</v>
      </c>
      <c r="I81" s="57">
        <v>9</v>
      </c>
      <c r="J81" s="45">
        <v>9</v>
      </c>
      <c r="K81" s="45">
        <v>9</v>
      </c>
      <c r="L81" s="45">
        <v>9</v>
      </c>
      <c r="M81" s="45">
        <v>9</v>
      </c>
    </row>
    <row r="82" spans="1:13" x14ac:dyDescent="0.25">
      <c r="B82" s="26" t="s">
        <v>59</v>
      </c>
      <c r="C82" s="26"/>
      <c r="D82" s="26"/>
      <c r="E82" s="26"/>
      <c r="F82" s="51"/>
      <c r="G82" s="48"/>
      <c r="H82" s="57">
        <v>4</v>
      </c>
      <c r="I82" s="57">
        <v>4</v>
      </c>
      <c r="J82" s="45">
        <v>4</v>
      </c>
      <c r="K82" s="45">
        <v>4</v>
      </c>
      <c r="L82" s="45">
        <v>4</v>
      </c>
      <c r="M82" s="45">
        <v>3</v>
      </c>
    </row>
    <row r="83" spans="1:13" x14ac:dyDescent="0.25">
      <c r="B83" s="26" t="s">
        <v>182</v>
      </c>
      <c r="C83" s="26"/>
      <c r="D83" s="26"/>
      <c r="E83" s="26"/>
      <c r="F83" s="51"/>
      <c r="G83" s="48"/>
      <c r="H83" s="57"/>
      <c r="I83" s="57">
        <v>20</v>
      </c>
      <c r="J83" s="45">
        <v>20</v>
      </c>
      <c r="K83" s="45">
        <v>16</v>
      </c>
      <c r="L83" s="45">
        <v>11</v>
      </c>
      <c r="M83" s="45">
        <v>11</v>
      </c>
    </row>
    <row r="84" spans="1:13" x14ac:dyDescent="0.25">
      <c r="B84" s="26" t="s">
        <v>183</v>
      </c>
      <c r="E84" s="26"/>
      <c r="F84" s="51"/>
      <c r="G84" s="48"/>
      <c r="H84" s="57"/>
      <c r="I84" s="57"/>
      <c r="J84" s="45">
        <v>12</v>
      </c>
      <c r="K84" s="45">
        <v>12</v>
      </c>
      <c r="L84" s="45">
        <v>12</v>
      </c>
      <c r="M84" s="45">
        <v>12</v>
      </c>
    </row>
    <row r="85" spans="1:13" x14ac:dyDescent="0.25">
      <c r="B85" s="26" t="s">
        <v>60</v>
      </c>
      <c r="E85" s="26"/>
      <c r="F85" s="51"/>
      <c r="G85" s="48"/>
      <c r="H85" s="57"/>
      <c r="I85" s="57"/>
      <c r="J85" s="45"/>
      <c r="K85" s="45">
        <v>1</v>
      </c>
      <c r="L85" s="45">
        <v>1</v>
      </c>
      <c r="M85" s="45">
        <v>1</v>
      </c>
    </row>
    <row r="86" spans="1:13" x14ac:dyDescent="0.25">
      <c r="B86" s="26" t="s">
        <v>61</v>
      </c>
      <c r="E86" s="26"/>
      <c r="F86" s="51"/>
      <c r="G86" s="48"/>
      <c r="H86" s="57"/>
      <c r="I86" s="57"/>
      <c r="J86" s="45"/>
      <c r="K86" s="45"/>
      <c r="L86" s="45">
        <v>1</v>
      </c>
      <c r="M86" s="45">
        <v>1</v>
      </c>
    </row>
    <row r="87" spans="1:13" x14ac:dyDescent="0.25">
      <c r="B87" s="26" t="s">
        <v>184</v>
      </c>
      <c r="E87" s="26"/>
      <c r="F87" s="51"/>
      <c r="G87" s="48"/>
      <c r="H87" s="57"/>
      <c r="I87" s="57"/>
      <c r="J87" s="45"/>
      <c r="K87" s="45"/>
      <c r="L87" s="45"/>
      <c r="M87" s="45">
        <v>3</v>
      </c>
    </row>
    <row r="88" spans="1:13" x14ac:dyDescent="0.25">
      <c r="B88" s="18" t="s">
        <v>201</v>
      </c>
      <c r="C88">
        <v>3</v>
      </c>
      <c r="D88">
        <v>12</v>
      </c>
      <c r="E88" s="26">
        <v>44</v>
      </c>
      <c r="F88" s="51">
        <v>49</v>
      </c>
      <c r="G88" s="48">
        <v>63</v>
      </c>
      <c r="H88" s="57">
        <v>53</v>
      </c>
      <c r="I88" s="57">
        <v>70</v>
      </c>
      <c r="J88" s="45">
        <v>82</v>
      </c>
      <c r="K88" s="45">
        <v>79</v>
      </c>
      <c r="L88" s="45">
        <v>74</v>
      </c>
      <c r="M88" s="45">
        <v>66</v>
      </c>
    </row>
    <row r="89" spans="1:13" x14ac:dyDescent="0.25">
      <c r="B89" s="18" t="s">
        <v>202</v>
      </c>
      <c r="E89" s="26"/>
      <c r="F89" s="51">
        <v>44</v>
      </c>
      <c r="G89" s="48">
        <v>49</v>
      </c>
      <c r="H89" s="57">
        <v>49</v>
      </c>
      <c r="I89" s="57">
        <v>50</v>
      </c>
      <c r="J89" s="45">
        <v>70</v>
      </c>
      <c r="K89" s="45">
        <v>78</v>
      </c>
      <c r="L89" s="45">
        <v>73</v>
      </c>
      <c r="M89" s="45">
        <v>63</v>
      </c>
    </row>
    <row r="90" spans="1:13" x14ac:dyDescent="0.25">
      <c r="E90" s="26"/>
      <c r="F90" s="51"/>
      <c r="G90" s="48"/>
      <c r="H90" s="48"/>
      <c r="I90" s="48"/>
      <c r="J90" s="51"/>
      <c r="K90" s="51"/>
      <c r="L90" s="43" t="s">
        <v>198</v>
      </c>
      <c r="M90" s="49"/>
    </row>
    <row r="91" spans="1:13" x14ac:dyDescent="0.25">
      <c r="A91">
        <v>8</v>
      </c>
      <c r="B91" s="26" t="s">
        <v>179</v>
      </c>
      <c r="C91">
        <v>4</v>
      </c>
      <c r="D91">
        <v>4</v>
      </c>
      <c r="E91" s="26">
        <v>4</v>
      </c>
      <c r="F91" s="51">
        <v>4</v>
      </c>
      <c r="G91" s="48">
        <v>4</v>
      </c>
      <c r="H91" s="57">
        <v>4</v>
      </c>
      <c r="I91" s="57">
        <v>4</v>
      </c>
      <c r="J91" s="45">
        <v>4</v>
      </c>
      <c r="K91" s="45">
        <v>4</v>
      </c>
      <c r="L91" s="45">
        <v>1</v>
      </c>
      <c r="M91" s="49"/>
    </row>
    <row r="92" spans="1:13" x14ac:dyDescent="0.25">
      <c r="B92" s="26" t="s">
        <v>56</v>
      </c>
      <c r="D92">
        <v>6</v>
      </c>
      <c r="E92" s="26">
        <v>6</v>
      </c>
      <c r="F92" s="51">
        <v>6</v>
      </c>
      <c r="G92" s="48">
        <v>6</v>
      </c>
      <c r="H92" s="57">
        <v>4</v>
      </c>
      <c r="I92" s="57">
        <v>4</v>
      </c>
      <c r="J92" s="45">
        <v>4</v>
      </c>
      <c r="K92" s="45">
        <v>4</v>
      </c>
      <c r="L92" s="45">
        <v>4</v>
      </c>
      <c r="M92" s="49"/>
    </row>
    <row r="93" spans="1:13" x14ac:dyDescent="0.25">
      <c r="B93" s="26" t="s">
        <v>180</v>
      </c>
      <c r="E93" s="26">
        <v>11</v>
      </c>
      <c r="F93" s="51">
        <v>11</v>
      </c>
      <c r="G93" s="48">
        <v>11</v>
      </c>
      <c r="H93" s="57">
        <v>6</v>
      </c>
      <c r="I93" s="57">
        <v>6</v>
      </c>
      <c r="J93" s="45">
        <v>6</v>
      </c>
      <c r="K93" s="45">
        <v>6</v>
      </c>
      <c r="L93" s="45">
        <v>5</v>
      </c>
      <c r="M93" s="49"/>
    </row>
    <row r="94" spans="1:13" x14ac:dyDescent="0.25">
      <c r="B94" s="26" t="s">
        <v>57</v>
      </c>
      <c r="E94" s="26"/>
      <c r="F94" s="51">
        <v>29</v>
      </c>
      <c r="G94" s="48">
        <v>29</v>
      </c>
      <c r="H94" s="57">
        <v>22</v>
      </c>
      <c r="I94" s="57">
        <v>14</v>
      </c>
      <c r="J94" s="45">
        <v>14</v>
      </c>
      <c r="K94" s="45">
        <v>12</v>
      </c>
      <c r="L94" s="45">
        <f t="shared" ref="L94:L100" si="8">(L131+L159)/2</f>
        <v>10</v>
      </c>
      <c r="M94" s="49"/>
    </row>
    <row r="95" spans="1:13" x14ac:dyDescent="0.25">
      <c r="B95" s="26" t="s">
        <v>58</v>
      </c>
      <c r="E95" s="26"/>
      <c r="F95" s="51"/>
      <c r="G95" s="48">
        <v>18</v>
      </c>
      <c r="H95" s="57">
        <v>18</v>
      </c>
      <c r="I95" s="57">
        <v>17</v>
      </c>
      <c r="J95" s="45">
        <v>17</v>
      </c>
      <c r="K95" s="45">
        <v>17</v>
      </c>
      <c r="L95" s="45">
        <v>17</v>
      </c>
      <c r="M95" s="49"/>
    </row>
    <row r="96" spans="1:13" x14ac:dyDescent="0.25">
      <c r="B96" s="26" t="s">
        <v>59</v>
      </c>
      <c r="E96" s="26"/>
      <c r="F96" s="51"/>
      <c r="G96" s="48"/>
      <c r="H96" s="57">
        <v>8</v>
      </c>
      <c r="I96" s="57">
        <v>8</v>
      </c>
      <c r="J96" s="45">
        <v>8</v>
      </c>
      <c r="K96" s="45">
        <v>6</v>
      </c>
      <c r="L96" s="45">
        <v>6</v>
      </c>
      <c r="M96" s="49"/>
    </row>
    <row r="97" spans="1:13" x14ac:dyDescent="0.25">
      <c r="B97" s="26" t="s">
        <v>182</v>
      </c>
      <c r="E97" s="26"/>
      <c r="F97" s="51"/>
      <c r="G97" s="48"/>
      <c r="H97" s="57"/>
      <c r="I97" s="57">
        <v>5</v>
      </c>
      <c r="J97" s="45">
        <v>5</v>
      </c>
      <c r="K97" s="45">
        <v>4</v>
      </c>
      <c r="L97" s="45">
        <f t="shared" si="8"/>
        <v>3</v>
      </c>
      <c r="M97" s="49"/>
    </row>
    <row r="98" spans="1:13" x14ac:dyDescent="0.25">
      <c r="B98" s="26" t="s">
        <v>183</v>
      </c>
      <c r="E98" s="26"/>
      <c r="F98" s="51"/>
      <c r="G98" s="48"/>
      <c r="H98" s="57"/>
      <c r="I98" s="57"/>
      <c r="J98" s="45">
        <v>4</v>
      </c>
      <c r="K98" s="45">
        <v>3</v>
      </c>
      <c r="L98" s="45">
        <f t="shared" si="8"/>
        <v>2</v>
      </c>
      <c r="M98" s="49"/>
    </row>
    <row r="99" spans="1:13" x14ac:dyDescent="0.25">
      <c r="B99" s="26" t="s">
        <v>60</v>
      </c>
      <c r="E99" s="26"/>
      <c r="F99" s="51"/>
      <c r="G99" s="48"/>
      <c r="H99" s="57"/>
      <c r="I99" s="57"/>
      <c r="J99" s="45"/>
      <c r="K99" s="45">
        <v>0</v>
      </c>
      <c r="L99" s="45">
        <f t="shared" si="8"/>
        <v>1</v>
      </c>
      <c r="M99" s="49"/>
    </row>
    <row r="100" spans="1:13" x14ac:dyDescent="0.25">
      <c r="B100" s="26" t="s">
        <v>61</v>
      </c>
      <c r="E100" s="26"/>
      <c r="F100" s="51"/>
      <c r="G100" s="48"/>
      <c r="H100" s="57"/>
      <c r="I100" s="57"/>
      <c r="J100" s="45"/>
      <c r="K100" s="45"/>
      <c r="L100" s="45">
        <f t="shared" si="8"/>
        <v>3</v>
      </c>
      <c r="M100" s="49"/>
    </row>
    <row r="101" spans="1:13" x14ac:dyDescent="0.25">
      <c r="B101" s="26" t="s">
        <v>184</v>
      </c>
      <c r="E101" s="26"/>
      <c r="F101" s="51"/>
      <c r="G101" s="48"/>
      <c r="H101" s="57"/>
      <c r="I101" s="57"/>
      <c r="J101" s="45"/>
      <c r="K101" s="45"/>
      <c r="L101" s="45"/>
      <c r="M101" s="49"/>
    </row>
    <row r="102" spans="1:13" x14ac:dyDescent="0.25">
      <c r="B102" s="18" t="s">
        <v>201</v>
      </c>
      <c r="C102">
        <v>4</v>
      </c>
      <c r="D102">
        <v>10</v>
      </c>
      <c r="E102" s="26">
        <v>21</v>
      </c>
      <c r="F102" s="51">
        <v>50</v>
      </c>
      <c r="G102" s="48">
        <v>68</v>
      </c>
      <c r="H102" s="57">
        <v>62</v>
      </c>
      <c r="I102" s="57">
        <v>58</v>
      </c>
      <c r="J102" s="45">
        <v>62</v>
      </c>
      <c r="K102" s="45">
        <v>56</v>
      </c>
      <c r="L102" s="45">
        <v>52</v>
      </c>
      <c r="M102" s="49"/>
    </row>
    <row r="103" spans="1:13" x14ac:dyDescent="0.25">
      <c r="B103" s="18" t="s">
        <v>202</v>
      </c>
      <c r="E103" s="26"/>
      <c r="F103" s="51">
        <v>21</v>
      </c>
      <c r="G103" s="48">
        <v>50</v>
      </c>
      <c r="H103" s="57">
        <v>54</v>
      </c>
      <c r="I103" s="57">
        <v>53</v>
      </c>
      <c r="J103" s="45">
        <v>58</v>
      </c>
      <c r="K103" s="45">
        <v>56</v>
      </c>
      <c r="L103" s="45">
        <v>49</v>
      </c>
      <c r="M103" s="49"/>
    </row>
    <row r="104" spans="1:13" x14ac:dyDescent="0.25">
      <c r="E104" s="26"/>
      <c r="F104" s="51"/>
      <c r="G104" s="48"/>
      <c r="H104" s="48"/>
      <c r="I104" s="43" t="s">
        <v>198</v>
      </c>
      <c r="J104" s="51"/>
      <c r="K104" s="51"/>
      <c r="L104" s="51"/>
      <c r="M104" s="49"/>
    </row>
    <row r="105" spans="1:13" x14ac:dyDescent="0.25">
      <c r="A105">
        <v>9</v>
      </c>
      <c r="B105" s="26" t="s">
        <v>179</v>
      </c>
      <c r="C105">
        <v>4</v>
      </c>
      <c r="D105">
        <v>4</v>
      </c>
      <c r="E105" s="26">
        <v>4</v>
      </c>
      <c r="F105" s="51">
        <v>4</v>
      </c>
      <c r="G105" s="48">
        <v>4</v>
      </c>
      <c r="H105" s="48">
        <v>4</v>
      </c>
      <c r="I105" s="57">
        <v>3</v>
      </c>
      <c r="J105" s="51"/>
      <c r="K105" s="51"/>
      <c r="L105" s="51"/>
      <c r="M105" s="49"/>
    </row>
    <row r="106" spans="1:13" x14ac:dyDescent="0.25">
      <c r="B106" s="26" t="s">
        <v>56</v>
      </c>
      <c r="D106">
        <v>12</v>
      </c>
      <c r="E106" s="26">
        <v>12</v>
      </c>
      <c r="F106" s="51">
        <v>12</v>
      </c>
      <c r="G106" s="48">
        <v>11</v>
      </c>
      <c r="H106" s="48">
        <v>9</v>
      </c>
      <c r="I106" s="57">
        <v>3</v>
      </c>
      <c r="J106" s="51"/>
      <c r="K106" s="51"/>
      <c r="L106" s="51"/>
      <c r="M106" s="49"/>
    </row>
    <row r="107" spans="1:13" x14ac:dyDescent="0.25">
      <c r="B107" s="26" t="s">
        <v>180</v>
      </c>
      <c r="E107" s="26">
        <v>41</v>
      </c>
      <c r="F107" s="51">
        <v>41</v>
      </c>
      <c r="G107" s="48">
        <v>41</v>
      </c>
      <c r="H107" s="48">
        <v>19</v>
      </c>
      <c r="I107" s="57">
        <v>18</v>
      </c>
      <c r="J107" s="51"/>
      <c r="K107" s="51"/>
      <c r="L107" s="51"/>
      <c r="M107" s="49"/>
    </row>
    <row r="108" spans="1:13" x14ac:dyDescent="0.25">
      <c r="B108" s="26" t="s">
        <v>57</v>
      </c>
      <c r="E108" s="26"/>
      <c r="F108" s="51">
        <v>9</v>
      </c>
      <c r="G108" s="48">
        <v>9</v>
      </c>
      <c r="H108" s="48">
        <v>9</v>
      </c>
      <c r="I108" s="57">
        <v>7</v>
      </c>
      <c r="J108" s="51"/>
      <c r="K108" s="51"/>
      <c r="L108" s="51"/>
      <c r="M108" s="49"/>
    </row>
    <row r="109" spans="1:13" x14ac:dyDescent="0.25">
      <c r="B109" s="26" t="s">
        <v>58</v>
      </c>
      <c r="E109" s="26"/>
      <c r="F109" s="51"/>
      <c r="G109" s="48">
        <v>18</v>
      </c>
      <c r="H109" s="48">
        <v>17</v>
      </c>
      <c r="I109" s="57">
        <v>15</v>
      </c>
      <c r="J109" s="51"/>
      <c r="K109" s="51"/>
      <c r="L109" s="51"/>
      <c r="M109" s="49"/>
    </row>
    <row r="110" spans="1:13" x14ac:dyDescent="0.25">
      <c r="B110" s="26" t="s">
        <v>59</v>
      </c>
      <c r="E110" s="26"/>
      <c r="F110" s="51"/>
      <c r="G110" s="48"/>
      <c r="H110" s="48">
        <v>34</v>
      </c>
      <c r="I110" s="57">
        <v>33</v>
      </c>
      <c r="J110" s="51"/>
      <c r="K110" s="51"/>
      <c r="L110" s="51"/>
      <c r="M110" s="49"/>
    </row>
    <row r="111" spans="1:13" x14ac:dyDescent="0.25">
      <c r="B111" s="26" t="s">
        <v>182</v>
      </c>
      <c r="E111" s="26"/>
      <c r="F111" s="51"/>
      <c r="G111" s="48"/>
      <c r="H111" s="48"/>
      <c r="I111" s="57">
        <v>6</v>
      </c>
      <c r="J111" s="51"/>
      <c r="K111" s="51"/>
      <c r="L111" s="51"/>
      <c r="M111" s="49"/>
    </row>
    <row r="112" spans="1:13" x14ac:dyDescent="0.25">
      <c r="B112" s="18" t="s">
        <v>201</v>
      </c>
      <c r="C112">
        <v>4</v>
      </c>
      <c r="D112">
        <v>16</v>
      </c>
      <c r="E112" s="26">
        <v>57</v>
      </c>
      <c r="F112" s="51">
        <v>66</v>
      </c>
      <c r="G112" s="48">
        <v>83</v>
      </c>
      <c r="H112" s="48">
        <v>92</v>
      </c>
      <c r="I112" s="57">
        <v>85</v>
      </c>
      <c r="J112" s="51"/>
      <c r="K112" s="51"/>
      <c r="L112" s="51"/>
      <c r="M112" s="49"/>
    </row>
    <row r="113" spans="1:13" x14ac:dyDescent="0.25">
      <c r="B113" s="18" t="s">
        <v>202</v>
      </c>
      <c r="E113" s="26"/>
      <c r="F113" s="51">
        <v>57</v>
      </c>
      <c r="G113" s="48">
        <v>65</v>
      </c>
      <c r="H113" s="48">
        <v>58</v>
      </c>
      <c r="I113" s="57">
        <v>79</v>
      </c>
      <c r="J113" s="51"/>
      <c r="K113" s="51"/>
      <c r="L113" s="51"/>
      <c r="M113" s="49"/>
    </row>
    <row r="114" spans="1:13" x14ac:dyDescent="0.25">
      <c r="B114" s="26"/>
      <c r="E114" s="26"/>
      <c r="F114" s="51"/>
      <c r="G114" s="48"/>
      <c r="H114" s="48"/>
      <c r="I114" s="48"/>
      <c r="J114" s="51"/>
      <c r="K114" s="51"/>
      <c r="L114" s="51"/>
      <c r="M114" s="49"/>
    </row>
    <row r="115" spans="1:13" x14ac:dyDescent="0.25">
      <c r="B115" s="26"/>
      <c r="E115" s="26"/>
      <c r="F115" s="51"/>
      <c r="G115" s="48"/>
      <c r="H115" s="48"/>
      <c r="I115" s="43" t="s">
        <v>198</v>
      </c>
      <c r="J115" s="51"/>
      <c r="K115" s="51"/>
      <c r="L115" s="51"/>
      <c r="M115" s="49"/>
    </row>
    <row r="116" spans="1:13" x14ac:dyDescent="0.25">
      <c r="A116">
        <v>10</v>
      </c>
      <c r="B116" s="26" t="s">
        <v>179</v>
      </c>
      <c r="C116">
        <v>4</v>
      </c>
      <c r="D116">
        <v>4</v>
      </c>
      <c r="E116" s="26">
        <v>4</v>
      </c>
      <c r="F116" s="51">
        <v>4</v>
      </c>
      <c r="G116" s="48">
        <v>4</v>
      </c>
      <c r="H116" s="48">
        <v>4</v>
      </c>
      <c r="I116" s="57">
        <v>3</v>
      </c>
      <c r="J116" s="51"/>
      <c r="K116" s="51"/>
      <c r="L116" s="51"/>
      <c r="M116" s="49"/>
    </row>
    <row r="117" spans="1:13" x14ac:dyDescent="0.25">
      <c r="B117" s="26" t="s">
        <v>56</v>
      </c>
      <c r="D117">
        <v>15</v>
      </c>
      <c r="E117" s="26">
        <v>15</v>
      </c>
      <c r="F117" s="51">
        <v>15</v>
      </c>
      <c r="G117" s="48">
        <v>14</v>
      </c>
      <c r="H117" s="48">
        <v>12</v>
      </c>
      <c r="I117" s="57">
        <v>8</v>
      </c>
      <c r="J117" s="51"/>
      <c r="K117" s="51"/>
      <c r="L117" s="51"/>
      <c r="M117" s="49"/>
    </row>
    <row r="118" spans="1:13" x14ac:dyDescent="0.25">
      <c r="B118" s="26" t="s">
        <v>180</v>
      </c>
      <c r="E118" s="26">
        <v>14</v>
      </c>
      <c r="F118" s="51">
        <v>14</v>
      </c>
      <c r="G118" s="48">
        <v>14</v>
      </c>
      <c r="H118" s="48">
        <v>13</v>
      </c>
      <c r="I118" s="57">
        <v>9</v>
      </c>
      <c r="J118" s="51"/>
      <c r="K118" s="51"/>
      <c r="L118" s="51"/>
      <c r="M118" s="49"/>
    </row>
    <row r="119" spans="1:13" x14ac:dyDescent="0.25">
      <c r="B119" s="26" t="s">
        <v>57</v>
      </c>
      <c r="E119" s="26"/>
      <c r="F119" s="51">
        <v>12</v>
      </c>
      <c r="G119" s="48">
        <v>12</v>
      </c>
      <c r="H119" s="48">
        <v>10</v>
      </c>
      <c r="I119" s="57">
        <v>8</v>
      </c>
      <c r="J119" s="51"/>
      <c r="K119" s="51"/>
      <c r="L119" s="51"/>
      <c r="M119" s="49"/>
    </row>
    <row r="120" spans="1:13" x14ac:dyDescent="0.25">
      <c r="B120" s="26" t="s">
        <v>58</v>
      </c>
      <c r="E120" s="26"/>
      <c r="F120" s="51"/>
      <c r="G120" s="48">
        <v>27</v>
      </c>
      <c r="H120" s="48">
        <v>26</v>
      </c>
      <c r="I120" s="57">
        <v>27</v>
      </c>
      <c r="J120" s="51"/>
      <c r="K120" s="51"/>
      <c r="L120" s="51"/>
      <c r="M120" s="49"/>
    </row>
    <row r="121" spans="1:13" x14ac:dyDescent="0.25">
      <c r="B121" s="26" t="s">
        <v>59</v>
      </c>
      <c r="E121" s="26"/>
      <c r="F121" s="51"/>
      <c r="G121" s="48"/>
      <c r="H121" s="48">
        <v>15</v>
      </c>
      <c r="I121" s="57">
        <v>14</v>
      </c>
      <c r="J121" s="51"/>
      <c r="K121" s="51"/>
      <c r="L121" s="51"/>
      <c r="M121" s="49"/>
    </row>
    <row r="122" spans="1:13" x14ac:dyDescent="0.25">
      <c r="B122" s="26" t="s">
        <v>182</v>
      </c>
      <c r="E122" s="26"/>
      <c r="F122" s="51"/>
      <c r="G122" s="48"/>
      <c r="H122" s="48"/>
      <c r="I122" s="57">
        <v>10</v>
      </c>
      <c r="J122" s="51"/>
      <c r="K122" s="51"/>
      <c r="L122" s="51"/>
      <c r="M122" s="49"/>
    </row>
    <row r="123" spans="1:13" x14ac:dyDescent="0.25">
      <c r="B123" s="18" t="s">
        <v>201</v>
      </c>
      <c r="C123">
        <v>4</v>
      </c>
      <c r="D123">
        <v>19</v>
      </c>
      <c r="E123" s="26">
        <v>33</v>
      </c>
      <c r="F123" s="51">
        <v>45</v>
      </c>
      <c r="G123" s="48">
        <v>71</v>
      </c>
      <c r="H123" s="48">
        <v>80</v>
      </c>
      <c r="I123" s="57">
        <v>79</v>
      </c>
      <c r="J123" s="51"/>
      <c r="K123" s="51"/>
      <c r="L123" s="51"/>
      <c r="M123" s="49"/>
    </row>
    <row r="124" spans="1:13" x14ac:dyDescent="0.25">
      <c r="B124" s="18" t="s">
        <v>202</v>
      </c>
      <c r="E124" s="26"/>
      <c r="F124" s="51">
        <v>33</v>
      </c>
      <c r="G124" s="48">
        <v>44</v>
      </c>
      <c r="H124" s="48">
        <v>65</v>
      </c>
      <c r="I124" s="57">
        <v>69</v>
      </c>
      <c r="J124" s="51"/>
      <c r="K124" s="51"/>
      <c r="L124" s="51"/>
      <c r="M124" s="49"/>
    </row>
    <row r="125" spans="1:13" x14ac:dyDescent="0.25">
      <c r="B125" s="26"/>
      <c r="E125" s="26"/>
      <c r="F125" s="51"/>
      <c r="G125" s="48"/>
      <c r="H125" s="48"/>
      <c r="I125" s="48"/>
      <c r="J125" s="51"/>
      <c r="K125" s="51"/>
      <c r="L125" s="51"/>
      <c r="M125" s="49"/>
    </row>
    <row r="126" spans="1:13" x14ac:dyDescent="0.25">
      <c r="B126" s="26"/>
      <c r="E126" s="26"/>
      <c r="F126" s="51"/>
      <c r="G126" s="48"/>
      <c r="H126" s="48"/>
      <c r="I126" s="48"/>
      <c r="J126" s="51"/>
      <c r="K126" s="51"/>
      <c r="L126" s="51"/>
      <c r="M126" s="49"/>
    </row>
    <row r="127" spans="1:13" x14ac:dyDescent="0.25">
      <c r="E127" s="26"/>
      <c r="F127" s="51"/>
      <c r="G127" s="48"/>
      <c r="H127" s="48"/>
      <c r="I127" s="48"/>
      <c r="J127" s="51"/>
      <c r="K127" s="51"/>
      <c r="L127" s="43" t="s">
        <v>198</v>
      </c>
      <c r="M127" s="49"/>
    </row>
    <row r="128" spans="1:13" x14ac:dyDescent="0.25">
      <c r="A128">
        <v>11</v>
      </c>
      <c r="B128" s="26" t="s">
        <v>179</v>
      </c>
      <c r="C128" s="26">
        <v>4</v>
      </c>
      <c r="D128" s="26">
        <v>4</v>
      </c>
      <c r="E128" s="26">
        <v>4</v>
      </c>
      <c r="F128" s="51">
        <v>4</v>
      </c>
      <c r="G128" s="48">
        <v>4</v>
      </c>
      <c r="H128" s="48">
        <v>4</v>
      </c>
      <c r="I128" s="48">
        <v>4</v>
      </c>
      <c r="J128" s="51">
        <v>4</v>
      </c>
      <c r="K128" s="51">
        <v>3</v>
      </c>
      <c r="L128" s="45">
        <v>0</v>
      </c>
      <c r="M128" s="49"/>
    </row>
    <row r="129" spans="1:13" x14ac:dyDescent="0.25">
      <c r="B129" s="26" t="s">
        <v>56</v>
      </c>
      <c r="C129" s="26"/>
      <c r="D129" s="26">
        <v>10</v>
      </c>
      <c r="E129" s="26">
        <v>10</v>
      </c>
      <c r="F129" s="51">
        <v>10</v>
      </c>
      <c r="G129" s="48">
        <v>8</v>
      </c>
      <c r="H129" s="48">
        <v>8</v>
      </c>
      <c r="I129" s="48">
        <v>8</v>
      </c>
      <c r="J129" s="51">
        <v>8</v>
      </c>
      <c r="K129" s="51">
        <v>8</v>
      </c>
      <c r="L129" s="45">
        <v>8</v>
      </c>
      <c r="M129" s="49"/>
    </row>
    <row r="130" spans="1:13" x14ac:dyDescent="0.25">
      <c r="B130" s="26" t="s">
        <v>180</v>
      </c>
      <c r="C130" s="26"/>
      <c r="D130" s="26"/>
      <c r="E130" s="26">
        <v>11</v>
      </c>
      <c r="F130" s="51">
        <v>11</v>
      </c>
      <c r="G130" s="48">
        <v>10</v>
      </c>
      <c r="H130" s="48">
        <v>4</v>
      </c>
      <c r="I130" s="48">
        <v>4</v>
      </c>
      <c r="J130" s="51">
        <v>4</v>
      </c>
      <c r="K130" s="51">
        <v>3</v>
      </c>
      <c r="L130" s="45">
        <v>3</v>
      </c>
      <c r="M130" s="49"/>
    </row>
    <row r="131" spans="1:13" x14ac:dyDescent="0.25">
      <c r="B131" s="26" t="s">
        <v>57</v>
      </c>
      <c r="C131" s="26"/>
      <c r="D131" s="26"/>
      <c r="E131" s="26"/>
      <c r="F131" s="51">
        <v>24</v>
      </c>
      <c r="G131" s="48">
        <v>24</v>
      </c>
      <c r="H131" s="48">
        <v>17</v>
      </c>
      <c r="I131" s="48">
        <v>11</v>
      </c>
      <c r="J131" s="51">
        <v>11</v>
      </c>
      <c r="K131" s="51">
        <v>11</v>
      </c>
      <c r="L131" s="45">
        <v>11</v>
      </c>
      <c r="M131" s="49"/>
    </row>
    <row r="132" spans="1:13" x14ac:dyDescent="0.25">
      <c r="B132" s="26" t="s">
        <v>58</v>
      </c>
      <c r="C132" s="26"/>
      <c r="D132" s="26"/>
      <c r="E132" s="26"/>
      <c r="F132" s="51"/>
      <c r="G132" s="48">
        <v>21</v>
      </c>
      <c r="H132" s="48">
        <v>21</v>
      </c>
      <c r="I132" s="48">
        <v>15</v>
      </c>
      <c r="J132" s="51">
        <v>14</v>
      </c>
      <c r="K132" s="51">
        <v>14</v>
      </c>
      <c r="L132" s="45">
        <v>14</v>
      </c>
      <c r="M132" s="49"/>
    </row>
    <row r="133" spans="1:13" x14ac:dyDescent="0.25">
      <c r="B133" s="26" t="s">
        <v>59</v>
      </c>
      <c r="C133" s="26"/>
      <c r="D133" s="26"/>
      <c r="E133" s="26"/>
      <c r="F133" s="51"/>
      <c r="G133" s="48"/>
      <c r="H133" s="48">
        <v>17</v>
      </c>
      <c r="I133" s="48">
        <v>17</v>
      </c>
      <c r="J133" s="51">
        <v>17</v>
      </c>
      <c r="K133" s="51">
        <v>10</v>
      </c>
      <c r="L133" s="45">
        <v>10</v>
      </c>
      <c r="M133" s="49"/>
    </row>
    <row r="134" spans="1:13" x14ac:dyDescent="0.25">
      <c r="B134" s="26" t="s">
        <v>182</v>
      </c>
      <c r="C134" s="26"/>
      <c r="D134" s="26"/>
      <c r="E134" s="26"/>
      <c r="F134" s="51"/>
      <c r="G134" s="48"/>
      <c r="H134" s="48"/>
      <c r="I134" s="48">
        <v>4</v>
      </c>
      <c r="J134" s="51">
        <v>4</v>
      </c>
      <c r="K134" s="51">
        <v>3</v>
      </c>
      <c r="L134" s="45">
        <v>3</v>
      </c>
      <c r="M134" s="49"/>
    </row>
    <row r="135" spans="1:13" x14ac:dyDescent="0.25">
      <c r="B135" s="26" t="s">
        <v>183</v>
      </c>
      <c r="C135" s="26"/>
      <c r="D135" s="26"/>
      <c r="E135" s="26"/>
      <c r="F135" s="51"/>
      <c r="G135" s="48"/>
      <c r="H135" s="48"/>
      <c r="I135" s="48"/>
      <c r="J135" s="51">
        <v>1</v>
      </c>
      <c r="K135" s="51">
        <v>0</v>
      </c>
      <c r="L135" s="45">
        <v>0</v>
      </c>
      <c r="M135" s="49"/>
    </row>
    <row r="136" spans="1:13" x14ac:dyDescent="0.25">
      <c r="B136" s="26" t="s">
        <v>60</v>
      </c>
      <c r="C136" s="26"/>
      <c r="D136" s="26"/>
      <c r="E136" s="26"/>
      <c r="F136" s="51"/>
      <c r="G136" s="48"/>
      <c r="H136" s="48"/>
      <c r="I136" s="48"/>
      <c r="J136" s="51"/>
      <c r="K136" s="51">
        <v>2</v>
      </c>
      <c r="L136" s="45">
        <v>1</v>
      </c>
      <c r="M136" s="49"/>
    </row>
    <row r="137" spans="1:13" x14ac:dyDescent="0.25">
      <c r="B137" s="26" t="s">
        <v>61</v>
      </c>
      <c r="E137" s="26"/>
      <c r="F137" s="51"/>
      <c r="G137" s="48"/>
      <c r="H137" s="48"/>
      <c r="I137" s="48"/>
      <c r="J137" s="51"/>
      <c r="K137" s="51"/>
      <c r="L137" s="45">
        <v>2</v>
      </c>
      <c r="M137" s="49"/>
    </row>
    <row r="138" spans="1:13" x14ac:dyDescent="0.25">
      <c r="B138" s="18" t="s">
        <v>201</v>
      </c>
      <c r="C138">
        <v>4</v>
      </c>
      <c r="D138">
        <v>14</v>
      </c>
      <c r="E138" s="26">
        <v>25</v>
      </c>
      <c r="F138" s="51">
        <v>49</v>
      </c>
      <c r="G138" s="48">
        <v>67</v>
      </c>
      <c r="H138" s="48">
        <v>71</v>
      </c>
      <c r="I138" s="48">
        <v>63</v>
      </c>
      <c r="J138" s="51">
        <v>63</v>
      </c>
      <c r="K138" s="51">
        <v>54</v>
      </c>
      <c r="L138" s="45">
        <v>52</v>
      </c>
      <c r="M138" s="49"/>
    </row>
    <row r="139" spans="1:13" x14ac:dyDescent="0.25">
      <c r="B139" s="18" t="s">
        <v>202</v>
      </c>
      <c r="E139" s="26"/>
      <c r="F139" s="51">
        <v>25</v>
      </c>
      <c r="G139" s="48">
        <v>46</v>
      </c>
      <c r="H139" s="48">
        <v>54</v>
      </c>
      <c r="I139" s="48">
        <v>59</v>
      </c>
      <c r="J139" s="51">
        <v>62</v>
      </c>
      <c r="K139" s="51">
        <v>52</v>
      </c>
      <c r="L139" s="45">
        <v>50</v>
      </c>
      <c r="M139" s="49"/>
    </row>
    <row r="140" spans="1:13" x14ac:dyDescent="0.25">
      <c r="E140" s="26"/>
      <c r="F140" s="51"/>
      <c r="G140" s="48"/>
      <c r="H140" s="48"/>
      <c r="I140" s="48"/>
      <c r="J140" s="51"/>
      <c r="K140" s="51"/>
      <c r="L140" s="51"/>
      <c r="M140" s="43" t="s">
        <v>198</v>
      </c>
    </row>
    <row r="141" spans="1:13" x14ac:dyDescent="0.25">
      <c r="A141">
        <v>12</v>
      </c>
      <c r="B141" s="26" t="s">
        <v>179</v>
      </c>
      <c r="C141">
        <v>3</v>
      </c>
      <c r="D141">
        <v>3</v>
      </c>
      <c r="E141" s="26">
        <v>3</v>
      </c>
      <c r="F141" s="51">
        <v>3</v>
      </c>
      <c r="G141" s="48">
        <v>3</v>
      </c>
      <c r="H141" s="57">
        <v>3</v>
      </c>
      <c r="I141" s="57">
        <v>3</v>
      </c>
      <c r="J141" s="45">
        <v>3</v>
      </c>
      <c r="K141" s="45">
        <v>3</v>
      </c>
      <c r="L141" s="45">
        <v>3</v>
      </c>
      <c r="M141" s="45">
        <v>1</v>
      </c>
    </row>
    <row r="142" spans="1:13" x14ac:dyDescent="0.25">
      <c r="B142" s="26" t="s">
        <v>56</v>
      </c>
      <c r="D142">
        <v>10</v>
      </c>
      <c r="E142" s="26">
        <v>10</v>
      </c>
      <c r="F142" s="51">
        <v>10</v>
      </c>
      <c r="G142" s="48">
        <v>10</v>
      </c>
      <c r="H142" s="57">
        <v>10</v>
      </c>
      <c r="I142" s="57">
        <v>10</v>
      </c>
      <c r="J142" s="45">
        <v>5</v>
      </c>
      <c r="K142" s="45">
        <v>4</v>
      </c>
      <c r="L142" s="45">
        <v>4</v>
      </c>
      <c r="M142" s="45">
        <v>4</v>
      </c>
    </row>
    <row r="143" spans="1:13" x14ac:dyDescent="0.25">
      <c r="B143" s="26" t="s">
        <v>180</v>
      </c>
      <c r="E143" s="26">
        <v>26</v>
      </c>
      <c r="F143" s="51">
        <v>26</v>
      </c>
      <c r="G143" s="48">
        <v>26</v>
      </c>
      <c r="H143" s="57">
        <v>14</v>
      </c>
      <c r="I143" s="57">
        <v>13</v>
      </c>
      <c r="J143" s="45">
        <v>11</v>
      </c>
      <c r="K143" s="45">
        <v>5</v>
      </c>
      <c r="L143" s="45">
        <v>5</v>
      </c>
      <c r="M143" s="45">
        <v>5</v>
      </c>
    </row>
    <row r="144" spans="1:13" x14ac:dyDescent="0.25">
      <c r="B144" s="26" t="s">
        <v>57</v>
      </c>
      <c r="E144" s="26"/>
      <c r="F144" s="51">
        <v>12</v>
      </c>
      <c r="G144" s="48">
        <v>12</v>
      </c>
      <c r="H144" s="57">
        <v>12</v>
      </c>
      <c r="I144" s="57">
        <v>12</v>
      </c>
      <c r="J144" s="45">
        <v>11</v>
      </c>
      <c r="K144" s="45">
        <v>10</v>
      </c>
      <c r="L144" s="45">
        <v>8</v>
      </c>
      <c r="M144" s="45">
        <v>8</v>
      </c>
    </row>
    <row r="145" spans="1:13" x14ac:dyDescent="0.25">
      <c r="B145" s="26" t="s">
        <v>58</v>
      </c>
      <c r="E145" s="26"/>
      <c r="F145" s="51"/>
      <c r="G145" s="48">
        <v>7</v>
      </c>
      <c r="H145" s="57">
        <v>7</v>
      </c>
      <c r="I145" s="57">
        <v>7</v>
      </c>
      <c r="J145" s="45">
        <v>7</v>
      </c>
      <c r="K145" s="45">
        <v>4</v>
      </c>
      <c r="L145" s="45">
        <v>4</v>
      </c>
      <c r="M145" s="45">
        <v>3</v>
      </c>
    </row>
    <row r="146" spans="1:13" x14ac:dyDescent="0.25">
      <c r="B146" s="26" t="s">
        <v>59</v>
      </c>
      <c r="E146" s="26"/>
      <c r="F146" s="51"/>
      <c r="G146" s="48"/>
      <c r="H146" s="57">
        <v>2</v>
      </c>
      <c r="I146" s="57">
        <v>2</v>
      </c>
      <c r="J146" s="45">
        <v>2</v>
      </c>
      <c r="K146" s="45">
        <v>2</v>
      </c>
      <c r="L146" s="45">
        <v>2</v>
      </c>
      <c r="M146" s="45">
        <v>1</v>
      </c>
    </row>
    <row r="147" spans="1:13" x14ac:dyDescent="0.25">
      <c r="B147" s="26" t="s">
        <v>182</v>
      </c>
      <c r="E147" s="26"/>
      <c r="F147" s="51"/>
      <c r="G147" s="48"/>
      <c r="H147" s="57"/>
      <c r="I147" s="57">
        <v>2</v>
      </c>
      <c r="J147" s="45">
        <v>2</v>
      </c>
      <c r="K147" s="45">
        <v>2</v>
      </c>
      <c r="L147" s="45">
        <v>2</v>
      </c>
      <c r="M147" s="45">
        <v>2</v>
      </c>
    </row>
    <row r="148" spans="1:13" x14ac:dyDescent="0.25">
      <c r="B148" s="26" t="s">
        <v>183</v>
      </c>
      <c r="E148" s="26"/>
      <c r="F148" s="51"/>
      <c r="G148" s="48"/>
      <c r="H148" s="57"/>
      <c r="I148" s="57"/>
      <c r="J148" s="45">
        <v>1</v>
      </c>
      <c r="K148" s="45">
        <v>1</v>
      </c>
      <c r="L148" s="45">
        <v>1</v>
      </c>
      <c r="M148" s="45">
        <v>0</v>
      </c>
    </row>
    <row r="149" spans="1:13" x14ac:dyDescent="0.25">
      <c r="B149" s="26" t="s">
        <v>60</v>
      </c>
      <c r="E149" s="26"/>
      <c r="F149" s="51"/>
      <c r="G149" s="48"/>
      <c r="H149" s="57"/>
      <c r="I149" s="57"/>
      <c r="J149" s="45"/>
      <c r="K149" s="45">
        <v>2</v>
      </c>
      <c r="L149" s="45">
        <v>2</v>
      </c>
      <c r="M149" s="45">
        <v>1</v>
      </c>
    </row>
    <row r="150" spans="1:13" x14ac:dyDescent="0.25">
      <c r="B150" s="26" t="s">
        <v>61</v>
      </c>
      <c r="E150" s="26"/>
      <c r="F150" s="51"/>
      <c r="G150" s="48"/>
      <c r="H150" s="57"/>
      <c r="I150" s="57"/>
      <c r="J150" s="45"/>
      <c r="K150" s="45"/>
      <c r="L150" s="45">
        <v>4</v>
      </c>
      <c r="M150" s="45">
        <v>4</v>
      </c>
    </row>
    <row r="151" spans="1:13" x14ac:dyDescent="0.25">
      <c r="B151" s="26" t="s">
        <v>184</v>
      </c>
      <c r="E151" s="26"/>
      <c r="F151" s="51"/>
      <c r="G151" s="48"/>
      <c r="H151" s="57"/>
      <c r="I151" s="57"/>
      <c r="J151" s="45"/>
      <c r="K151" s="45"/>
      <c r="L151" s="45"/>
      <c r="M151" s="45">
        <v>4</v>
      </c>
    </row>
    <row r="152" spans="1:13" x14ac:dyDescent="0.25">
      <c r="B152" s="18" t="s">
        <v>201</v>
      </c>
      <c r="C152">
        <v>3</v>
      </c>
      <c r="D152">
        <v>13</v>
      </c>
      <c r="E152" s="26">
        <v>39</v>
      </c>
      <c r="F152" s="51">
        <v>51</v>
      </c>
      <c r="G152" s="48">
        <v>58</v>
      </c>
      <c r="H152" s="57">
        <v>48</v>
      </c>
      <c r="I152" s="57">
        <v>49</v>
      </c>
      <c r="J152" s="45">
        <v>42</v>
      </c>
      <c r="K152" s="45">
        <v>33</v>
      </c>
      <c r="L152" s="45">
        <v>35</v>
      </c>
      <c r="M152" s="45">
        <v>33</v>
      </c>
    </row>
    <row r="153" spans="1:13" x14ac:dyDescent="0.25">
      <c r="B153" s="18" t="s">
        <v>202</v>
      </c>
      <c r="E153" s="26"/>
      <c r="F153" s="51">
        <v>39</v>
      </c>
      <c r="G153" s="48">
        <v>51</v>
      </c>
      <c r="H153" s="57">
        <v>46</v>
      </c>
      <c r="I153" s="57">
        <v>47</v>
      </c>
      <c r="J153" s="45">
        <v>41</v>
      </c>
      <c r="K153" s="45">
        <v>31</v>
      </c>
      <c r="L153" s="45">
        <v>31</v>
      </c>
      <c r="M153" s="45">
        <v>29</v>
      </c>
    </row>
    <row r="154" spans="1:13" x14ac:dyDescent="0.25">
      <c r="E154" s="26"/>
      <c r="F154" s="51"/>
      <c r="G154" s="48"/>
      <c r="H154" s="48"/>
      <c r="I154" s="48"/>
      <c r="J154" s="51"/>
      <c r="K154" s="51"/>
      <c r="L154" s="51"/>
      <c r="M154" s="49"/>
    </row>
    <row r="155" spans="1:13" x14ac:dyDescent="0.25">
      <c r="E155" s="26"/>
      <c r="F155" s="51"/>
      <c r="G155" s="48"/>
      <c r="H155" s="48"/>
      <c r="I155" s="48"/>
      <c r="J155" s="51"/>
      <c r="K155" s="51"/>
      <c r="L155" s="43" t="s">
        <v>198</v>
      </c>
      <c r="M155" s="49"/>
    </row>
    <row r="156" spans="1:13" x14ac:dyDescent="0.25">
      <c r="A156">
        <v>13</v>
      </c>
      <c r="B156" s="26" t="s">
        <v>179</v>
      </c>
      <c r="C156">
        <v>4</v>
      </c>
      <c r="D156">
        <v>4</v>
      </c>
      <c r="E156" s="26">
        <v>4</v>
      </c>
      <c r="F156" s="51">
        <v>4</v>
      </c>
      <c r="G156" s="48">
        <v>4</v>
      </c>
      <c r="H156" s="48">
        <v>4</v>
      </c>
      <c r="I156" s="57">
        <v>4</v>
      </c>
      <c r="J156" s="45">
        <v>4</v>
      </c>
      <c r="K156" s="45">
        <v>3</v>
      </c>
      <c r="L156" s="45">
        <v>0</v>
      </c>
      <c r="M156" s="49"/>
    </row>
    <row r="157" spans="1:13" x14ac:dyDescent="0.25">
      <c r="B157" s="26" t="s">
        <v>56</v>
      </c>
      <c r="D157">
        <v>8</v>
      </c>
      <c r="E157" s="26">
        <v>8</v>
      </c>
      <c r="F157" s="51">
        <v>8</v>
      </c>
      <c r="G157" s="48">
        <v>8</v>
      </c>
      <c r="H157" s="48">
        <v>4</v>
      </c>
      <c r="I157" s="57">
        <v>4</v>
      </c>
      <c r="J157" s="45">
        <v>4</v>
      </c>
      <c r="K157" s="45">
        <v>3</v>
      </c>
      <c r="L157" s="45">
        <v>3</v>
      </c>
      <c r="M157" s="49"/>
    </row>
    <row r="158" spans="1:13" x14ac:dyDescent="0.25">
      <c r="B158" s="26" t="s">
        <v>180</v>
      </c>
      <c r="E158" s="26">
        <v>25</v>
      </c>
      <c r="F158" s="51">
        <v>25</v>
      </c>
      <c r="G158" s="48">
        <v>25</v>
      </c>
      <c r="H158" s="48">
        <v>12</v>
      </c>
      <c r="I158" s="57">
        <v>11</v>
      </c>
      <c r="J158" s="45">
        <v>8</v>
      </c>
      <c r="K158" s="45">
        <v>8</v>
      </c>
      <c r="L158" s="45">
        <v>8</v>
      </c>
      <c r="M158" s="49"/>
    </row>
    <row r="159" spans="1:13" x14ac:dyDescent="0.25">
      <c r="B159" s="26" t="s">
        <v>57</v>
      </c>
      <c r="E159" s="26"/>
      <c r="F159" s="51">
        <v>13</v>
      </c>
      <c r="G159" s="48">
        <v>13</v>
      </c>
      <c r="H159" s="48">
        <v>13</v>
      </c>
      <c r="I159" s="57">
        <v>10</v>
      </c>
      <c r="J159" s="45">
        <v>9</v>
      </c>
      <c r="K159" s="45">
        <v>9</v>
      </c>
      <c r="L159" s="45">
        <v>9</v>
      </c>
      <c r="M159" s="49"/>
    </row>
    <row r="160" spans="1:13" x14ac:dyDescent="0.25">
      <c r="B160" s="26" t="s">
        <v>58</v>
      </c>
      <c r="E160" s="26"/>
      <c r="F160" s="51"/>
      <c r="G160" s="48">
        <v>34</v>
      </c>
      <c r="H160" s="48">
        <v>34</v>
      </c>
      <c r="I160" s="57">
        <v>34</v>
      </c>
      <c r="J160" s="45">
        <v>34</v>
      </c>
      <c r="K160" s="45">
        <v>33</v>
      </c>
      <c r="L160" s="45">
        <v>33</v>
      </c>
      <c r="M160" s="49"/>
    </row>
    <row r="161" spans="1:13" x14ac:dyDescent="0.25">
      <c r="B161" s="26" t="s">
        <v>59</v>
      </c>
      <c r="E161" s="26"/>
      <c r="F161" s="51"/>
      <c r="G161" s="48"/>
      <c r="H161" s="48">
        <v>6</v>
      </c>
      <c r="I161" s="57">
        <v>6</v>
      </c>
      <c r="J161" s="45">
        <v>6</v>
      </c>
      <c r="K161" s="45">
        <v>3</v>
      </c>
      <c r="L161" s="45">
        <v>3</v>
      </c>
      <c r="M161" s="49"/>
    </row>
    <row r="162" spans="1:13" x14ac:dyDescent="0.25">
      <c r="B162" s="26" t="s">
        <v>182</v>
      </c>
      <c r="E162" s="26"/>
      <c r="F162" s="51"/>
      <c r="G162" s="48"/>
      <c r="H162" s="48"/>
      <c r="I162" s="57">
        <v>4</v>
      </c>
      <c r="J162" s="45">
        <v>4</v>
      </c>
      <c r="K162" s="45">
        <v>4</v>
      </c>
      <c r="L162" s="45">
        <v>3</v>
      </c>
      <c r="M162" s="49"/>
    </row>
    <row r="163" spans="1:13" x14ac:dyDescent="0.25">
      <c r="B163" s="26" t="s">
        <v>183</v>
      </c>
      <c r="E163" s="26"/>
      <c r="F163" s="51"/>
      <c r="G163" s="48"/>
      <c r="H163" s="48"/>
      <c r="I163" s="57"/>
      <c r="J163" s="45">
        <v>7</v>
      </c>
      <c r="K163" s="45">
        <v>7</v>
      </c>
      <c r="L163" s="45">
        <v>4</v>
      </c>
      <c r="M163" s="49"/>
    </row>
    <row r="164" spans="1:13" x14ac:dyDescent="0.25">
      <c r="B164" s="26" t="s">
        <v>60</v>
      </c>
      <c r="E164" s="26"/>
      <c r="F164" s="51"/>
      <c r="G164" s="48"/>
      <c r="H164" s="48"/>
      <c r="I164" s="57"/>
      <c r="J164" s="45"/>
      <c r="K164" s="45">
        <v>1</v>
      </c>
      <c r="L164" s="45">
        <v>1</v>
      </c>
      <c r="M164" s="49"/>
    </row>
    <row r="165" spans="1:13" x14ac:dyDescent="0.25">
      <c r="B165" s="26" t="s">
        <v>61</v>
      </c>
      <c r="E165" s="26"/>
      <c r="F165" s="51"/>
      <c r="G165" s="48"/>
      <c r="H165" s="48"/>
      <c r="I165" s="57"/>
      <c r="J165" s="45"/>
      <c r="K165" s="45"/>
      <c r="L165" s="45">
        <v>4</v>
      </c>
      <c r="M165" s="49"/>
    </row>
    <row r="166" spans="1:13" x14ac:dyDescent="0.25">
      <c r="B166" s="18" t="s">
        <v>201</v>
      </c>
      <c r="C166">
        <v>4</v>
      </c>
      <c r="D166">
        <v>12</v>
      </c>
      <c r="E166" s="26">
        <v>37</v>
      </c>
      <c r="F166" s="51">
        <v>50</v>
      </c>
      <c r="G166" s="48">
        <v>84</v>
      </c>
      <c r="H166" s="48">
        <v>73</v>
      </c>
      <c r="I166" s="57">
        <v>73</v>
      </c>
      <c r="J166" s="45">
        <v>76</v>
      </c>
      <c r="K166" s="45">
        <v>71</v>
      </c>
      <c r="L166" s="45">
        <v>68</v>
      </c>
      <c r="M166" s="49"/>
    </row>
    <row r="167" spans="1:13" x14ac:dyDescent="0.25">
      <c r="B167" s="18" t="s">
        <v>202</v>
      </c>
      <c r="E167" s="26"/>
      <c r="F167" s="51">
        <v>37</v>
      </c>
      <c r="G167" s="48">
        <v>50</v>
      </c>
      <c r="H167" s="48">
        <v>67</v>
      </c>
      <c r="I167" s="57">
        <v>69</v>
      </c>
      <c r="J167" s="45">
        <v>69</v>
      </c>
      <c r="K167" s="45">
        <v>70</v>
      </c>
      <c r="L167" s="45">
        <v>64</v>
      </c>
      <c r="M167" s="49"/>
    </row>
    <row r="168" spans="1:13" x14ac:dyDescent="0.25">
      <c r="E168" s="26"/>
      <c r="F168" s="51"/>
      <c r="G168" s="48"/>
      <c r="H168" s="48"/>
      <c r="I168" s="48"/>
      <c r="J168" s="43" t="s">
        <v>198</v>
      </c>
      <c r="K168" s="51"/>
      <c r="L168" s="51"/>
      <c r="M168" s="49"/>
    </row>
    <row r="169" spans="1:13" x14ac:dyDescent="0.25">
      <c r="A169">
        <v>14</v>
      </c>
      <c r="B169" s="26" t="s">
        <v>179</v>
      </c>
      <c r="C169">
        <v>3</v>
      </c>
      <c r="D169">
        <v>3</v>
      </c>
      <c r="E169" s="26">
        <v>3</v>
      </c>
      <c r="F169" s="51">
        <v>3</v>
      </c>
      <c r="G169" s="48">
        <v>3</v>
      </c>
      <c r="H169" s="57">
        <v>2</v>
      </c>
      <c r="I169" s="57">
        <v>1</v>
      </c>
      <c r="J169" s="45">
        <v>1</v>
      </c>
      <c r="K169" s="51"/>
      <c r="L169" s="51"/>
      <c r="M169" s="49"/>
    </row>
    <row r="170" spans="1:13" x14ac:dyDescent="0.25">
      <c r="B170" s="26" t="s">
        <v>56</v>
      </c>
      <c r="D170">
        <v>6</v>
      </c>
      <c r="E170" s="26">
        <v>6</v>
      </c>
      <c r="F170" s="51">
        <v>6</v>
      </c>
      <c r="G170" s="48">
        <v>6</v>
      </c>
      <c r="H170" s="57">
        <v>4</v>
      </c>
      <c r="I170" s="57">
        <v>4</v>
      </c>
      <c r="J170" s="45">
        <v>1</v>
      </c>
      <c r="K170" s="51"/>
      <c r="L170" s="51"/>
      <c r="M170" s="49"/>
    </row>
    <row r="171" spans="1:13" x14ac:dyDescent="0.25">
      <c r="B171" s="26" t="s">
        <v>180</v>
      </c>
      <c r="E171" s="26">
        <v>31</v>
      </c>
      <c r="F171" s="51">
        <v>31</v>
      </c>
      <c r="G171" s="48">
        <v>31</v>
      </c>
      <c r="H171" s="57">
        <v>22</v>
      </c>
      <c r="I171" s="57">
        <v>21</v>
      </c>
      <c r="J171" s="45">
        <v>17</v>
      </c>
      <c r="K171" s="51"/>
      <c r="L171" s="51"/>
      <c r="M171" s="49"/>
    </row>
    <row r="172" spans="1:13" x14ac:dyDescent="0.25">
      <c r="B172" s="26" t="s">
        <v>57</v>
      </c>
      <c r="E172" s="26"/>
      <c r="F172" s="51">
        <v>8</v>
      </c>
      <c r="G172" s="48">
        <v>8</v>
      </c>
      <c r="H172" s="57">
        <v>8</v>
      </c>
      <c r="I172" s="57">
        <v>8</v>
      </c>
      <c r="J172" s="45">
        <v>8</v>
      </c>
      <c r="K172" s="51"/>
      <c r="L172" s="51"/>
      <c r="M172" s="49"/>
    </row>
    <row r="173" spans="1:13" x14ac:dyDescent="0.25">
      <c r="B173" s="26" t="s">
        <v>58</v>
      </c>
      <c r="E173" s="26"/>
      <c r="F173" s="51"/>
      <c r="G173" s="48">
        <v>21</v>
      </c>
      <c r="H173" s="57">
        <v>21</v>
      </c>
      <c r="I173" s="57">
        <v>21</v>
      </c>
      <c r="J173" s="45">
        <v>21</v>
      </c>
      <c r="K173" s="51"/>
      <c r="L173" s="51"/>
      <c r="M173" s="49"/>
    </row>
    <row r="174" spans="1:13" x14ac:dyDescent="0.25">
      <c r="B174" s="26" t="s">
        <v>59</v>
      </c>
      <c r="E174" s="26"/>
      <c r="F174" s="51"/>
      <c r="G174" s="48"/>
      <c r="H174" s="57">
        <v>10</v>
      </c>
      <c r="I174" s="57">
        <v>10</v>
      </c>
      <c r="J174" s="45">
        <v>10</v>
      </c>
      <c r="K174" s="51"/>
      <c r="L174" s="51"/>
      <c r="M174" s="49"/>
    </row>
    <row r="175" spans="1:13" x14ac:dyDescent="0.25">
      <c r="B175" s="26" t="s">
        <v>182</v>
      </c>
      <c r="E175" s="26"/>
      <c r="F175" s="51"/>
      <c r="G175" s="48"/>
      <c r="H175" s="57"/>
      <c r="I175" s="57">
        <v>2</v>
      </c>
      <c r="J175" s="45">
        <v>1</v>
      </c>
      <c r="K175" s="51"/>
      <c r="L175" s="51"/>
      <c r="M175" s="49"/>
    </row>
    <row r="176" spans="1:13" x14ac:dyDescent="0.25">
      <c r="B176" s="26" t="s">
        <v>183</v>
      </c>
      <c r="F176" s="49"/>
      <c r="G176" s="49"/>
      <c r="H176" s="45"/>
      <c r="I176" s="45"/>
      <c r="J176" s="45"/>
      <c r="K176" s="51"/>
      <c r="L176" s="51"/>
      <c r="M176" s="49"/>
    </row>
    <row r="177" spans="1:13" x14ac:dyDescent="0.25">
      <c r="B177" s="18" t="s">
        <v>201</v>
      </c>
      <c r="C177">
        <v>3</v>
      </c>
      <c r="D177">
        <v>9</v>
      </c>
      <c r="E177" s="26">
        <v>40</v>
      </c>
      <c r="F177" s="51">
        <v>48</v>
      </c>
      <c r="G177" s="48">
        <v>66</v>
      </c>
      <c r="H177" s="57">
        <v>67</v>
      </c>
      <c r="I177" s="57">
        <v>67</v>
      </c>
      <c r="J177" s="45">
        <v>60</v>
      </c>
      <c r="K177" s="51"/>
      <c r="L177" s="51"/>
      <c r="M177" s="49"/>
    </row>
    <row r="178" spans="1:13" x14ac:dyDescent="0.25">
      <c r="B178" s="18" t="s">
        <v>202</v>
      </c>
      <c r="E178" s="26"/>
      <c r="F178" s="51">
        <v>40</v>
      </c>
      <c r="G178" s="48">
        <v>48</v>
      </c>
      <c r="H178" s="57">
        <v>57</v>
      </c>
      <c r="I178" s="57">
        <v>65</v>
      </c>
      <c r="J178" s="45">
        <v>59</v>
      </c>
      <c r="K178" s="51"/>
      <c r="L178" s="51"/>
      <c r="M178" s="49"/>
    </row>
    <row r="179" spans="1:13" x14ac:dyDescent="0.25">
      <c r="B179" s="26"/>
      <c r="E179" s="26"/>
      <c r="F179" s="51"/>
      <c r="G179" s="48"/>
      <c r="H179" s="48"/>
      <c r="I179" s="48"/>
      <c r="J179" s="51"/>
      <c r="K179" s="51"/>
      <c r="L179" s="51"/>
      <c r="M179" s="49"/>
    </row>
    <row r="180" spans="1:13" x14ac:dyDescent="0.25">
      <c r="E180" s="26"/>
      <c r="F180" s="51"/>
      <c r="G180" s="48"/>
      <c r="H180" s="48"/>
      <c r="I180" s="48"/>
      <c r="J180" s="51"/>
      <c r="K180" s="43" t="s">
        <v>198</v>
      </c>
      <c r="L180" s="51"/>
      <c r="M180" s="49"/>
    </row>
    <row r="181" spans="1:13" x14ac:dyDescent="0.25">
      <c r="A181">
        <v>15</v>
      </c>
      <c r="B181" s="26" t="s">
        <v>179</v>
      </c>
      <c r="C181">
        <v>4</v>
      </c>
      <c r="D181">
        <v>4</v>
      </c>
      <c r="E181" s="26">
        <v>4</v>
      </c>
      <c r="F181" s="51">
        <v>4</v>
      </c>
      <c r="G181" s="48">
        <v>4</v>
      </c>
      <c r="H181" s="48">
        <v>4</v>
      </c>
      <c r="I181" s="48">
        <v>4</v>
      </c>
      <c r="J181" s="51">
        <v>4</v>
      </c>
      <c r="K181" s="45">
        <v>0</v>
      </c>
      <c r="L181" s="51"/>
      <c r="M181" s="49"/>
    </row>
    <row r="182" spans="1:13" x14ac:dyDescent="0.25">
      <c r="B182" s="26" t="s">
        <v>56</v>
      </c>
      <c r="D182">
        <v>11</v>
      </c>
      <c r="E182" s="26">
        <v>11</v>
      </c>
      <c r="F182" s="51">
        <v>11</v>
      </c>
      <c r="G182" s="48">
        <v>11</v>
      </c>
      <c r="H182" s="48">
        <v>4</v>
      </c>
      <c r="I182" s="48">
        <v>2</v>
      </c>
      <c r="J182" s="51">
        <v>1</v>
      </c>
      <c r="K182" s="45">
        <v>1</v>
      </c>
      <c r="L182" s="51"/>
      <c r="M182" s="49"/>
    </row>
    <row r="183" spans="1:13" x14ac:dyDescent="0.25">
      <c r="B183" s="26" t="s">
        <v>180</v>
      </c>
      <c r="E183" s="26">
        <v>34</v>
      </c>
      <c r="F183" s="51">
        <v>34</v>
      </c>
      <c r="G183" s="48">
        <v>34</v>
      </c>
      <c r="H183" s="48">
        <v>12</v>
      </c>
      <c r="I183" s="48">
        <v>11</v>
      </c>
      <c r="J183" s="51">
        <v>10</v>
      </c>
      <c r="K183" s="45">
        <v>5</v>
      </c>
      <c r="L183" s="51"/>
      <c r="M183" s="49"/>
    </row>
    <row r="184" spans="1:13" x14ac:dyDescent="0.25">
      <c r="B184" s="26" t="s">
        <v>57</v>
      </c>
      <c r="E184" s="26"/>
      <c r="F184" s="51">
        <v>6</v>
      </c>
      <c r="G184" s="48">
        <v>6</v>
      </c>
      <c r="H184" s="48">
        <v>6</v>
      </c>
      <c r="I184" s="48">
        <v>5</v>
      </c>
      <c r="J184" s="51">
        <v>5</v>
      </c>
      <c r="K184" s="45">
        <v>3</v>
      </c>
      <c r="L184" s="51"/>
      <c r="M184" s="49"/>
    </row>
    <row r="185" spans="1:13" x14ac:dyDescent="0.25">
      <c r="B185" s="26" t="s">
        <v>58</v>
      </c>
      <c r="E185" s="26"/>
      <c r="F185" s="51"/>
      <c r="G185" s="48">
        <v>30</v>
      </c>
      <c r="H185" s="48">
        <v>30</v>
      </c>
      <c r="I185" s="48">
        <v>25</v>
      </c>
      <c r="J185" s="51">
        <v>24</v>
      </c>
      <c r="K185" s="45">
        <v>24</v>
      </c>
      <c r="L185" s="51"/>
      <c r="M185" s="49"/>
    </row>
    <row r="186" spans="1:13" x14ac:dyDescent="0.25">
      <c r="B186" s="26" t="s">
        <v>59</v>
      </c>
      <c r="E186" s="26"/>
      <c r="F186" s="51"/>
      <c r="G186" s="48"/>
      <c r="H186" s="48">
        <v>14</v>
      </c>
      <c r="I186" s="48">
        <v>14</v>
      </c>
      <c r="J186" s="51">
        <v>12</v>
      </c>
      <c r="K186" s="45">
        <v>8</v>
      </c>
      <c r="L186" s="51"/>
      <c r="M186" s="49"/>
    </row>
    <row r="187" spans="1:13" x14ac:dyDescent="0.25">
      <c r="B187" s="26" t="s">
        <v>182</v>
      </c>
      <c r="E187" s="26"/>
      <c r="F187" s="51"/>
      <c r="G187" s="48"/>
      <c r="H187" s="48"/>
      <c r="I187" s="48">
        <v>9</v>
      </c>
      <c r="J187" s="51">
        <v>9</v>
      </c>
      <c r="K187" s="45">
        <v>8</v>
      </c>
      <c r="L187" s="51"/>
      <c r="M187" s="49"/>
    </row>
    <row r="188" spans="1:13" x14ac:dyDescent="0.25">
      <c r="B188" s="26" t="s">
        <v>183</v>
      </c>
      <c r="E188" s="26"/>
      <c r="F188" s="51"/>
      <c r="G188" s="48"/>
      <c r="H188" s="48"/>
      <c r="I188" s="48"/>
      <c r="J188" s="51">
        <v>20</v>
      </c>
      <c r="K188" s="45">
        <v>14</v>
      </c>
      <c r="L188" s="51"/>
      <c r="M188" s="49"/>
    </row>
    <row r="189" spans="1:13" x14ac:dyDescent="0.25">
      <c r="B189" s="26" t="s">
        <v>60</v>
      </c>
      <c r="E189" s="26"/>
      <c r="F189" s="51"/>
      <c r="G189" s="48"/>
      <c r="H189" s="48"/>
      <c r="I189" s="48"/>
      <c r="J189" s="51"/>
      <c r="K189" s="45">
        <v>6</v>
      </c>
      <c r="L189" s="44"/>
      <c r="M189" s="49"/>
    </row>
    <row r="190" spans="1:13" x14ac:dyDescent="0.25">
      <c r="B190" s="18" t="s">
        <v>201</v>
      </c>
      <c r="C190">
        <v>4</v>
      </c>
      <c r="D190">
        <v>15</v>
      </c>
      <c r="E190" s="26">
        <v>49</v>
      </c>
      <c r="F190" s="51">
        <v>55</v>
      </c>
      <c r="G190" s="48">
        <v>85</v>
      </c>
      <c r="H190" s="48">
        <v>70</v>
      </c>
      <c r="I190" s="48">
        <v>70</v>
      </c>
      <c r="J190" s="51">
        <v>85</v>
      </c>
      <c r="K190" s="45">
        <v>69</v>
      </c>
      <c r="L190" s="51"/>
      <c r="M190" s="49"/>
    </row>
    <row r="191" spans="1:13" x14ac:dyDescent="0.25">
      <c r="B191" s="18" t="s">
        <v>202</v>
      </c>
      <c r="F191" s="49">
        <v>49</v>
      </c>
      <c r="G191" s="48">
        <v>55</v>
      </c>
      <c r="H191" s="48">
        <v>56</v>
      </c>
      <c r="I191" s="48">
        <v>61</v>
      </c>
      <c r="J191" s="51">
        <v>65</v>
      </c>
      <c r="K191" s="45">
        <v>63</v>
      </c>
      <c r="L191" s="49"/>
      <c r="M191" s="49"/>
    </row>
    <row r="194" spans="1:8" x14ac:dyDescent="0.25">
      <c r="F194" s="4"/>
    </row>
    <row r="195" spans="1:8" x14ac:dyDescent="0.25">
      <c r="A195" s="71" t="s">
        <v>182</v>
      </c>
      <c r="B195" t="s">
        <v>71</v>
      </c>
      <c r="C195" s="5" t="s">
        <v>72</v>
      </c>
      <c r="D195" s="5" t="s">
        <v>73</v>
      </c>
      <c r="E195" s="5" t="s">
        <v>37</v>
      </c>
      <c r="F195" s="5" t="s">
        <v>74</v>
      </c>
      <c r="G195" s="5" t="s">
        <v>75</v>
      </c>
      <c r="H195" s="5" t="s">
        <v>76</v>
      </c>
    </row>
    <row r="196" spans="1:8" x14ac:dyDescent="0.25">
      <c r="A196" s="49" t="s">
        <v>42</v>
      </c>
      <c r="B196" s="57">
        <v>1</v>
      </c>
      <c r="C196" s="57">
        <v>3</v>
      </c>
      <c r="D196" s="57">
        <v>3</v>
      </c>
      <c r="E196" s="16">
        <v>7</v>
      </c>
      <c r="F196" s="4">
        <f>(B196/E196)</f>
        <v>0.14285714285714285</v>
      </c>
      <c r="G196" s="4">
        <f>(C196/E196)</f>
        <v>0.42857142857142855</v>
      </c>
      <c r="H196" s="4">
        <f>(D196/E196)</f>
        <v>0.42857142857142855</v>
      </c>
    </row>
    <row r="197" spans="1:8" x14ac:dyDescent="0.25">
      <c r="A197" t="s">
        <v>43</v>
      </c>
      <c r="B197" s="57">
        <v>5</v>
      </c>
      <c r="C197" s="57">
        <v>3</v>
      </c>
      <c r="D197" s="57">
        <v>8</v>
      </c>
      <c r="E197" s="16">
        <v>16</v>
      </c>
      <c r="F197" s="4">
        <f t="shared" ref="F197:F202" si="9">(B197/E197)</f>
        <v>0.3125</v>
      </c>
      <c r="G197" s="4">
        <f t="shared" ref="G197:G202" si="10">(C197/E197)</f>
        <v>0.1875</v>
      </c>
      <c r="H197" s="4">
        <f t="shared" ref="H197:H202" si="11">(D197/E197)</f>
        <v>0.5</v>
      </c>
    </row>
    <row r="198" spans="1:8" x14ac:dyDescent="0.25">
      <c r="A198" t="s">
        <v>175</v>
      </c>
      <c r="B198" s="57">
        <v>34</v>
      </c>
      <c r="C198" s="57">
        <v>18</v>
      </c>
      <c r="D198" s="57">
        <v>9</v>
      </c>
      <c r="E198" s="16">
        <v>61</v>
      </c>
      <c r="F198" s="4">
        <f t="shared" si="9"/>
        <v>0.55737704918032782</v>
      </c>
      <c r="G198" s="4">
        <f t="shared" si="10"/>
        <v>0.29508196721311475</v>
      </c>
      <c r="H198" s="4">
        <f t="shared" si="11"/>
        <v>0.14754098360655737</v>
      </c>
    </row>
    <row r="199" spans="1:8" x14ac:dyDescent="0.25">
      <c r="A199" t="s">
        <v>44</v>
      </c>
      <c r="B199" s="57">
        <v>5</v>
      </c>
      <c r="C199" s="57">
        <v>7</v>
      </c>
      <c r="D199" s="57">
        <v>8</v>
      </c>
      <c r="E199" s="16">
        <v>20</v>
      </c>
      <c r="F199" s="4">
        <f t="shared" si="9"/>
        <v>0.25</v>
      </c>
      <c r="G199" s="4">
        <f t="shared" si="10"/>
        <v>0.35</v>
      </c>
      <c r="H199" s="4">
        <f t="shared" si="11"/>
        <v>0.4</v>
      </c>
    </row>
    <row r="200" spans="1:8" x14ac:dyDescent="0.25">
      <c r="A200" t="s">
        <v>41</v>
      </c>
      <c r="B200" s="57">
        <v>2</v>
      </c>
      <c r="C200" s="57">
        <v>15</v>
      </c>
      <c r="D200" s="57">
        <v>27</v>
      </c>
      <c r="E200" s="16">
        <v>44</v>
      </c>
      <c r="F200" s="4">
        <f t="shared" si="9"/>
        <v>4.5454545454545456E-2</v>
      </c>
      <c r="G200" s="4">
        <f t="shared" si="10"/>
        <v>0.34090909090909088</v>
      </c>
      <c r="H200" s="4">
        <f t="shared" si="11"/>
        <v>0.61363636363636365</v>
      </c>
    </row>
    <row r="201" spans="1:8" x14ac:dyDescent="0.25">
      <c r="A201" t="s">
        <v>45</v>
      </c>
      <c r="B201" s="57">
        <v>0</v>
      </c>
      <c r="C201" s="57">
        <v>33</v>
      </c>
      <c r="D201" s="57">
        <v>14</v>
      </c>
      <c r="E201" s="16">
        <v>47</v>
      </c>
      <c r="F201" s="4">
        <f t="shared" si="9"/>
        <v>0</v>
      </c>
      <c r="G201" s="4">
        <f t="shared" si="10"/>
        <v>0.7021276595744681</v>
      </c>
      <c r="H201" s="4">
        <f t="shared" si="11"/>
        <v>0.2978723404255319</v>
      </c>
    </row>
    <row r="202" spans="1:8" x14ac:dyDescent="0.25">
      <c r="A202" t="s">
        <v>176</v>
      </c>
      <c r="B202" s="57">
        <v>5</v>
      </c>
      <c r="C202" s="57">
        <v>6</v>
      </c>
      <c r="D202" s="57">
        <v>10</v>
      </c>
      <c r="E202" s="16">
        <v>21</v>
      </c>
      <c r="F202" s="4">
        <f t="shared" si="9"/>
        <v>0.23809523809523808</v>
      </c>
      <c r="G202" s="4">
        <f t="shared" si="10"/>
        <v>0.2857142857142857</v>
      </c>
      <c r="H202" s="4">
        <f t="shared" si="11"/>
        <v>0.47619047619047616</v>
      </c>
    </row>
    <row r="203" spans="1:8" x14ac:dyDescent="0.25">
      <c r="C203" s="5"/>
      <c r="D203" s="5"/>
      <c r="E203" s="5"/>
      <c r="F203" s="5"/>
      <c r="G203" s="5"/>
      <c r="H203" s="5"/>
    </row>
    <row r="204" spans="1:8" x14ac:dyDescent="0.25">
      <c r="A204" s="71" t="s">
        <v>183</v>
      </c>
      <c r="B204" t="s">
        <v>77</v>
      </c>
      <c r="C204" s="5" t="s">
        <v>78</v>
      </c>
      <c r="D204" s="5" t="s">
        <v>79</v>
      </c>
      <c r="E204" s="5" t="s">
        <v>37</v>
      </c>
      <c r="F204" s="5" t="s">
        <v>80</v>
      </c>
      <c r="G204" s="5" t="s">
        <v>81</v>
      </c>
      <c r="H204" s="5" t="s">
        <v>82</v>
      </c>
    </row>
    <row r="205" spans="1:8" x14ac:dyDescent="0.25">
      <c r="A205" s="49" t="s">
        <v>42</v>
      </c>
      <c r="B205" s="45">
        <v>3</v>
      </c>
      <c r="C205" s="45">
        <v>1</v>
      </c>
      <c r="D205" s="45">
        <v>1</v>
      </c>
      <c r="E205">
        <f>(B205+C205+D205)</f>
        <v>5</v>
      </c>
      <c r="F205" s="4">
        <f>(B205/E205)</f>
        <v>0.6</v>
      </c>
      <c r="G205" s="4">
        <f>(C205/E205)</f>
        <v>0.2</v>
      </c>
      <c r="H205" s="4">
        <f>(D205/E205)</f>
        <v>0.2</v>
      </c>
    </row>
    <row r="206" spans="1:8" x14ac:dyDescent="0.25">
      <c r="A206" t="s">
        <v>43</v>
      </c>
      <c r="B206" s="45">
        <v>6</v>
      </c>
      <c r="C206" s="45">
        <v>4</v>
      </c>
      <c r="D206" s="45">
        <v>1</v>
      </c>
      <c r="E206">
        <f t="shared" ref="E206:E212" si="12">(B206+C206+D206)</f>
        <v>11</v>
      </c>
      <c r="F206" s="4">
        <f t="shared" ref="F206:F212" si="13">(B206/E206)</f>
        <v>0.54545454545454541</v>
      </c>
      <c r="G206" s="4">
        <f t="shared" ref="G206:G212" si="14">(C206/E206)</f>
        <v>0.36363636363636365</v>
      </c>
      <c r="H206" s="4">
        <f t="shared" ref="H206:H212" si="15">(D206/E206)</f>
        <v>9.0909090909090912E-2</v>
      </c>
    </row>
    <row r="207" spans="1:8" x14ac:dyDescent="0.25">
      <c r="A207" t="s">
        <v>175</v>
      </c>
      <c r="B207" s="45">
        <v>30</v>
      </c>
      <c r="C207" s="45">
        <v>19</v>
      </c>
      <c r="D207" s="45">
        <v>17</v>
      </c>
      <c r="E207">
        <f t="shared" si="12"/>
        <v>66</v>
      </c>
      <c r="F207" s="4">
        <f t="shared" si="13"/>
        <v>0.45454545454545453</v>
      </c>
      <c r="G207" s="4">
        <f t="shared" si="14"/>
        <v>0.2878787878787879</v>
      </c>
      <c r="H207" s="4">
        <f t="shared" si="15"/>
        <v>0.25757575757575757</v>
      </c>
    </row>
    <row r="208" spans="1:8" x14ac:dyDescent="0.25">
      <c r="A208" t="s">
        <v>44</v>
      </c>
      <c r="B208" s="45">
        <v>2</v>
      </c>
      <c r="C208" s="45">
        <v>8</v>
      </c>
      <c r="D208" s="45">
        <v>8</v>
      </c>
      <c r="E208">
        <f t="shared" si="12"/>
        <v>18</v>
      </c>
      <c r="F208" s="4">
        <f t="shared" si="13"/>
        <v>0.1111111111111111</v>
      </c>
      <c r="G208" s="4">
        <f t="shared" si="14"/>
        <v>0.44444444444444442</v>
      </c>
      <c r="H208" s="4">
        <f t="shared" si="15"/>
        <v>0.44444444444444442</v>
      </c>
    </row>
    <row r="209" spans="1:8" x14ac:dyDescent="0.25">
      <c r="A209" t="s">
        <v>41</v>
      </c>
      <c r="B209" s="45">
        <v>10</v>
      </c>
      <c r="C209" s="45">
        <v>15</v>
      </c>
      <c r="D209" s="45">
        <v>21</v>
      </c>
      <c r="E209">
        <f t="shared" si="12"/>
        <v>46</v>
      </c>
      <c r="F209" s="4">
        <f t="shared" si="13"/>
        <v>0.21739130434782608</v>
      </c>
      <c r="G209" s="4">
        <f t="shared" si="14"/>
        <v>0.32608695652173914</v>
      </c>
      <c r="H209" s="4">
        <f t="shared" si="15"/>
        <v>0.45652173913043476</v>
      </c>
    </row>
    <row r="210" spans="1:8" x14ac:dyDescent="0.25">
      <c r="A210" t="s">
        <v>45</v>
      </c>
      <c r="B210" s="45">
        <v>4</v>
      </c>
      <c r="C210" s="45">
        <v>11</v>
      </c>
      <c r="D210" s="45">
        <v>10</v>
      </c>
      <c r="E210">
        <f t="shared" si="12"/>
        <v>25</v>
      </c>
      <c r="F210" s="4">
        <f t="shared" si="13"/>
        <v>0.16</v>
      </c>
      <c r="G210" s="4">
        <f t="shared" si="14"/>
        <v>0.44</v>
      </c>
      <c r="H210" s="4">
        <f t="shared" si="15"/>
        <v>0.4</v>
      </c>
    </row>
    <row r="211" spans="1:8" x14ac:dyDescent="0.25">
      <c r="A211" t="s">
        <v>176</v>
      </c>
      <c r="B211" s="45">
        <v>1</v>
      </c>
      <c r="C211" s="45">
        <v>7</v>
      </c>
      <c r="D211" s="45">
        <v>1</v>
      </c>
      <c r="E211">
        <f t="shared" si="12"/>
        <v>9</v>
      </c>
      <c r="F211" s="4">
        <f t="shared" si="13"/>
        <v>0.1111111111111111</v>
      </c>
      <c r="G211" s="4">
        <f t="shared" si="14"/>
        <v>0.77777777777777779</v>
      </c>
      <c r="H211" s="4">
        <f t="shared" si="15"/>
        <v>0.1111111111111111</v>
      </c>
    </row>
    <row r="212" spans="1:8" x14ac:dyDescent="0.25">
      <c r="A212" t="s">
        <v>177</v>
      </c>
      <c r="B212" s="45">
        <v>1</v>
      </c>
      <c r="C212" s="45">
        <v>5</v>
      </c>
      <c r="D212" s="45">
        <v>0</v>
      </c>
      <c r="E212">
        <f t="shared" si="12"/>
        <v>6</v>
      </c>
      <c r="F212" s="4">
        <f t="shared" si="13"/>
        <v>0.16666666666666666</v>
      </c>
      <c r="G212" s="4">
        <f t="shared" si="14"/>
        <v>0.83333333333333337</v>
      </c>
      <c r="H212" s="4">
        <f t="shared" si="15"/>
        <v>0</v>
      </c>
    </row>
    <row r="214" spans="1:8" x14ac:dyDescent="0.25">
      <c r="A214" s="71" t="s">
        <v>60</v>
      </c>
      <c r="B214" t="s">
        <v>83</v>
      </c>
      <c r="C214" t="s">
        <v>84</v>
      </c>
      <c r="D214" t="s">
        <v>85</v>
      </c>
      <c r="E214" t="s">
        <v>37</v>
      </c>
      <c r="F214" t="s">
        <v>86</v>
      </c>
      <c r="G214" t="s">
        <v>87</v>
      </c>
      <c r="H214" t="s">
        <v>88</v>
      </c>
    </row>
    <row r="215" spans="1:8" x14ac:dyDescent="0.25">
      <c r="A215" s="49" t="s">
        <v>42</v>
      </c>
      <c r="B215" s="45">
        <v>0</v>
      </c>
      <c r="C215" s="45">
        <v>0</v>
      </c>
      <c r="D215" s="45">
        <v>0</v>
      </c>
      <c r="E215">
        <f>(B215+C215+D215)</f>
        <v>0</v>
      </c>
      <c r="F215" s="4">
        <v>0</v>
      </c>
      <c r="G215" s="4">
        <v>0</v>
      </c>
      <c r="H215" s="4">
        <v>0</v>
      </c>
    </row>
    <row r="216" spans="1:8" x14ac:dyDescent="0.25">
      <c r="A216" t="s">
        <v>43</v>
      </c>
      <c r="B216" s="45">
        <v>2</v>
      </c>
      <c r="C216" s="45">
        <v>5</v>
      </c>
      <c r="D216" s="45">
        <v>1</v>
      </c>
      <c r="E216">
        <f t="shared" ref="E216:E223" si="16">(B216+C216+D216)</f>
        <v>8</v>
      </c>
      <c r="F216" s="4">
        <f t="shared" ref="F216:F223" si="17">(B216/E216)</f>
        <v>0.25</v>
      </c>
      <c r="G216" s="4">
        <f t="shared" ref="G216:G223" si="18">(C216/E216)</f>
        <v>0.625</v>
      </c>
      <c r="H216" s="4">
        <f t="shared" ref="H216:H223" si="19">(D216/E216)</f>
        <v>0.125</v>
      </c>
    </row>
    <row r="217" spans="1:8" x14ac:dyDescent="0.25">
      <c r="A217" t="s">
        <v>175</v>
      </c>
      <c r="B217" s="45">
        <v>5</v>
      </c>
      <c r="C217" s="45">
        <v>13</v>
      </c>
      <c r="D217" s="45">
        <v>5</v>
      </c>
      <c r="E217">
        <f t="shared" si="16"/>
        <v>23</v>
      </c>
      <c r="F217" s="4">
        <f t="shared" si="17"/>
        <v>0.21739130434782608</v>
      </c>
      <c r="G217" s="4">
        <f t="shared" si="18"/>
        <v>0.56521739130434778</v>
      </c>
      <c r="H217" s="4">
        <f t="shared" si="19"/>
        <v>0.21739130434782608</v>
      </c>
    </row>
    <row r="218" spans="1:8" x14ac:dyDescent="0.25">
      <c r="A218" t="s">
        <v>44</v>
      </c>
      <c r="B218" s="45">
        <v>3</v>
      </c>
      <c r="C218" s="45">
        <v>5</v>
      </c>
      <c r="D218" s="45">
        <v>3</v>
      </c>
      <c r="E218">
        <f t="shared" si="16"/>
        <v>11</v>
      </c>
      <c r="F218" s="4">
        <f t="shared" si="17"/>
        <v>0.27272727272727271</v>
      </c>
      <c r="G218" s="4">
        <f t="shared" si="18"/>
        <v>0.45454545454545453</v>
      </c>
      <c r="H218" s="4">
        <f t="shared" si="19"/>
        <v>0.27272727272727271</v>
      </c>
    </row>
    <row r="219" spans="1:8" x14ac:dyDescent="0.25">
      <c r="A219" t="s">
        <v>41</v>
      </c>
      <c r="B219" s="45">
        <v>15</v>
      </c>
      <c r="C219" s="45">
        <v>6</v>
      </c>
      <c r="D219" s="45">
        <v>24</v>
      </c>
      <c r="E219">
        <f t="shared" si="16"/>
        <v>45</v>
      </c>
      <c r="F219" s="4">
        <f t="shared" si="17"/>
        <v>0.33333333333333331</v>
      </c>
      <c r="G219" s="4">
        <f t="shared" si="18"/>
        <v>0.13333333333333333</v>
      </c>
      <c r="H219" s="4">
        <f t="shared" si="19"/>
        <v>0.53333333333333333</v>
      </c>
    </row>
    <row r="220" spans="1:8" x14ac:dyDescent="0.25">
      <c r="A220" t="s">
        <v>45</v>
      </c>
      <c r="B220" s="45">
        <v>5</v>
      </c>
      <c r="C220" s="45">
        <v>5</v>
      </c>
      <c r="D220" s="45">
        <v>8</v>
      </c>
      <c r="E220">
        <f t="shared" si="16"/>
        <v>18</v>
      </c>
      <c r="F220" s="4">
        <f t="shared" si="17"/>
        <v>0.27777777777777779</v>
      </c>
      <c r="G220" s="4">
        <f t="shared" si="18"/>
        <v>0.27777777777777779</v>
      </c>
      <c r="H220" s="4">
        <f t="shared" si="19"/>
        <v>0.44444444444444442</v>
      </c>
    </row>
    <row r="221" spans="1:8" x14ac:dyDescent="0.25">
      <c r="A221" t="s">
        <v>176</v>
      </c>
      <c r="B221" s="45">
        <v>6</v>
      </c>
      <c r="C221" s="45">
        <v>3</v>
      </c>
      <c r="D221" s="45">
        <v>8</v>
      </c>
      <c r="E221">
        <f t="shared" si="16"/>
        <v>17</v>
      </c>
      <c r="F221" s="4">
        <f t="shared" si="17"/>
        <v>0.35294117647058826</v>
      </c>
      <c r="G221" s="4">
        <f t="shared" si="18"/>
        <v>0.17647058823529413</v>
      </c>
      <c r="H221" s="4">
        <f t="shared" si="19"/>
        <v>0.47058823529411764</v>
      </c>
    </row>
    <row r="222" spans="1:8" x14ac:dyDescent="0.25">
      <c r="A222" t="s">
        <v>177</v>
      </c>
      <c r="B222" s="45">
        <v>6</v>
      </c>
      <c r="C222" s="45">
        <v>13</v>
      </c>
      <c r="D222" s="45">
        <v>14</v>
      </c>
      <c r="E222">
        <f t="shared" si="16"/>
        <v>33</v>
      </c>
      <c r="F222" s="4">
        <f t="shared" si="17"/>
        <v>0.18181818181818182</v>
      </c>
      <c r="G222" s="4">
        <f t="shared" si="18"/>
        <v>0.39393939393939392</v>
      </c>
      <c r="H222" s="4">
        <f t="shared" si="19"/>
        <v>0.42424242424242425</v>
      </c>
    </row>
    <row r="223" spans="1:8" x14ac:dyDescent="0.25">
      <c r="A223" t="s">
        <v>48</v>
      </c>
      <c r="B223" s="45">
        <v>4</v>
      </c>
      <c r="C223" s="45">
        <v>13</v>
      </c>
      <c r="D223" s="45">
        <v>6</v>
      </c>
      <c r="E223">
        <f t="shared" si="16"/>
        <v>23</v>
      </c>
      <c r="F223" s="4">
        <f t="shared" si="17"/>
        <v>0.17391304347826086</v>
      </c>
      <c r="G223" s="4">
        <f t="shared" si="18"/>
        <v>0.56521739130434778</v>
      </c>
      <c r="H223" s="4">
        <f t="shared" si="19"/>
        <v>0.2608695652173913</v>
      </c>
    </row>
    <row r="225" spans="1:8" x14ac:dyDescent="0.25">
      <c r="A225" s="71" t="s">
        <v>61</v>
      </c>
      <c r="B225" t="s">
        <v>89</v>
      </c>
      <c r="C225" t="s">
        <v>90</v>
      </c>
      <c r="D225" t="s">
        <v>91</v>
      </c>
      <c r="E225" t="s">
        <v>37</v>
      </c>
      <c r="F225" t="s">
        <v>92</v>
      </c>
      <c r="G225" t="s">
        <v>93</v>
      </c>
      <c r="H225" t="s">
        <v>94</v>
      </c>
    </row>
    <row r="226" spans="1:8" x14ac:dyDescent="0.25">
      <c r="A226" s="49" t="s">
        <v>42</v>
      </c>
      <c r="B226" s="72">
        <v>1</v>
      </c>
      <c r="C226">
        <v>0</v>
      </c>
      <c r="D226">
        <v>0</v>
      </c>
      <c r="E226" s="16">
        <f>(B226+C226+D226)</f>
        <v>1</v>
      </c>
      <c r="F226" s="4">
        <f>(B226/E226)</f>
        <v>1</v>
      </c>
      <c r="G226" s="4">
        <f>(C226/E226)</f>
        <v>0</v>
      </c>
      <c r="H226" s="4">
        <f>(D226/E226)</f>
        <v>0</v>
      </c>
    </row>
    <row r="227" spans="1:8" x14ac:dyDescent="0.25">
      <c r="A227" t="s">
        <v>43</v>
      </c>
      <c r="B227" s="72">
        <v>4</v>
      </c>
      <c r="C227">
        <v>8</v>
      </c>
      <c r="D227">
        <v>3</v>
      </c>
      <c r="E227" s="16">
        <f t="shared" ref="E227:E235" si="20">(B227+C227+D227)</f>
        <v>15</v>
      </c>
      <c r="F227" s="4">
        <f t="shared" ref="F227:F235" si="21">(B227/E227)</f>
        <v>0.26666666666666666</v>
      </c>
      <c r="G227" s="4">
        <f t="shared" ref="G227:G235" si="22">(C227/E227)</f>
        <v>0.53333333333333333</v>
      </c>
      <c r="H227" s="4">
        <f t="shared" ref="H227:H235" si="23">(D227/E227)</f>
        <v>0.2</v>
      </c>
    </row>
    <row r="228" spans="1:8" x14ac:dyDescent="0.25">
      <c r="A228" t="s">
        <v>175</v>
      </c>
      <c r="B228" s="72">
        <v>5</v>
      </c>
      <c r="C228">
        <v>3</v>
      </c>
      <c r="D228">
        <v>8</v>
      </c>
      <c r="E228" s="16">
        <f t="shared" si="20"/>
        <v>16</v>
      </c>
      <c r="F228" s="4">
        <f t="shared" si="21"/>
        <v>0.3125</v>
      </c>
      <c r="G228" s="4">
        <f t="shared" si="22"/>
        <v>0.1875</v>
      </c>
      <c r="H228" s="4">
        <f t="shared" si="23"/>
        <v>0.5</v>
      </c>
    </row>
    <row r="229" spans="1:8" x14ac:dyDescent="0.25">
      <c r="A229" t="s">
        <v>44</v>
      </c>
      <c r="B229" s="72">
        <v>10</v>
      </c>
      <c r="C229">
        <v>11</v>
      </c>
      <c r="D229">
        <v>9</v>
      </c>
      <c r="E229" s="16">
        <f t="shared" si="20"/>
        <v>30</v>
      </c>
      <c r="F229" s="4">
        <f t="shared" si="21"/>
        <v>0.33333333333333331</v>
      </c>
      <c r="G229" s="4">
        <f t="shared" si="22"/>
        <v>0.36666666666666664</v>
      </c>
      <c r="H229" s="4">
        <f t="shared" si="23"/>
        <v>0.3</v>
      </c>
    </row>
    <row r="230" spans="1:8" x14ac:dyDescent="0.25">
      <c r="A230" t="s">
        <v>41</v>
      </c>
      <c r="B230" s="72">
        <v>17</v>
      </c>
      <c r="C230">
        <v>14</v>
      </c>
      <c r="D230">
        <v>33</v>
      </c>
      <c r="E230" s="16">
        <f t="shared" si="20"/>
        <v>64</v>
      </c>
      <c r="F230" s="4">
        <f t="shared" si="21"/>
        <v>0.265625</v>
      </c>
      <c r="G230" s="4">
        <f t="shared" si="22"/>
        <v>0.21875</v>
      </c>
      <c r="H230" s="4">
        <f t="shared" si="23"/>
        <v>0.515625</v>
      </c>
    </row>
    <row r="231" spans="1:8" x14ac:dyDescent="0.25">
      <c r="A231" t="s">
        <v>45</v>
      </c>
      <c r="B231" s="72">
        <v>6</v>
      </c>
      <c r="C231">
        <v>10</v>
      </c>
      <c r="D231">
        <v>3</v>
      </c>
      <c r="E231" s="16">
        <f t="shared" si="20"/>
        <v>19</v>
      </c>
      <c r="F231" s="4">
        <f t="shared" si="21"/>
        <v>0.31578947368421051</v>
      </c>
      <c r="G231" s="4">
        <f t="shared" si="22"/>
        <v>0.52631578947368418</v>
      </c>
      <c r="H231" s="4">
        <f t="shared" si="23"/>
        <v>0.15789473684210525</v>
      </c>
    </row>
    <row r="232" spans="1:8" x14ac:dyDescent="0.25">
      <c r="A232" t="s">
        <v>176</v>
      </c>
      <c r="B232" s="72">
        <v>3</v>
      </c>
      <c r="C232">
        <v>3</v>
      </c>
      <c r="D232">
        <v>3</v>
      </c>
      <c r="E232" s="16">
        <f t="shared" si="20"/>
        <v>9</v>
      </c>
      <c r="F232" s="4">
        <f t="shared" si="21"/>
        <v>0.33333333333333331</v>
      </c>
      <c r="G232" s="4">
        <f t="shared" si="22"/>
        <v>0.33333333333333331</v>
      </c>
      <c r="H232" s="4">
        <f t="shared" si="23"/>
        <v>0.33333333333333331</v>
      </c>
    </row>
    <row r="233" spans="1:8" x14ac:dyDescent="0.25">
      <c r="A233" t="s">
        <v>177</v>
      </c>
      <c r="B233" s="72">
        <v>2</v>
      </c>
      <c r="C233">
        <v>0</v>
      </c>
      <c r="D233">
        <v>4</v>
      </c>
      <c r="E233" s="16">
        <f t="shared" si="20"/>
        <v>6</v>
      </c>
      <c r="F233" s="4">
        <f t="shared" si="21"/>
        <v>0.33333333333333331</v>
      </c>
      <c r="G233" s="4">
        <f t="shared" si="22"/>
        <v>0</v>
      </c>
      <c r="H233" s="4">
        <f t="shared" si="23"/>
        <v>0.66666666666666663</v>
      </c>
    </row>
    <row r="234" spans="1:8" x14ac:dyDescent="0.25">
      <c r="A234" t="s">
        <v>48</v>
      </c>
      <c r="B234" s="72">
        <v>1</v>
      </c>
      <c r="C234">
        <v>1</v>
      </c>
      <c r="D234">
        <v>1</v>
      </c>
      <c r="E234" s="16">
        <f t="shared" si="20"/>
        <v>3</v>
      </c>
      <c r="F234" s="4">
        <f t="shared" si="21"/>
        <v>0.33333333333333331</v>
      </c>
      <c r="G234" s="4">
        <f t="shared" si="22"/>
        <v>0.33333333333333331</v>
      </c>
      <c r="H234" s="4">
        <f t="shared" si="23"/>
        <v>0.33333333333333331</v>
      </c>
    </row>
    <row r="235" spans="1:8" x14ac:dyDescent="0.25">
      <c r="A235" t="s">
        <v>49</v>
      </c>
      <c r="B235" s="72">
        <v>3</v>
      </c>
      <c r="C235">
        <v>2</v>
      </c>
      <c r="D235">
        <v>4</v>
      </c>
      <c r="E235" s="16">
        <f t="shared" si="20"/>
        <v>9</v>
      </c>
      <c r="F235" s="4">
        <f t="shared" si="21"/>
        <v>0.33333333333333331</v>
      </c>
      <c r="G235" s="4">
        <f t="shared" si="22"/>
        <v>0.22222222222222221</v>
      </c>
      <c r="H235" s="4">
        <f t="shared" si="23"/>
        <v>0.44444444444444442</v>
      </c>
    </row>
    <row r="237" spans="1:8" x14ac:dyDescent="0.25">
      <c r="A237" s="71" t="s">
        <v>184</v>
      </c>
      <c r="B237" t="s">
        <v>95</v>
      </c>
      <c r="C237" t="s">
        <v>96</v>
      </c>
      <c r="D237" t="s">
        <v>97</v>
      </c>
      <c r="E237" t="s">
        <v>37</v>
      </c>
      <c r="F237" t="s">
        <v>98</v>
      </c>
      <c r="G237" t="s">
        <v>99</v>
      </c>
      <c r="H237" t="s">
        <v>100</v>
      </c>
    </row>
    <row r="238" spans="1:8" x14ac:dyDescent="0.25">
      <c r="A238" s="49" t="s">
        <v>42</v>
      </c>
      <c r="B238" s="55">
        <v>0</v>
      </c>
      <c r="C238">
        <v>0</v>
      </c>
      <c r="D238">
        <v>1</v>
      </c>
      <c r="E238">
        <f>(B238+C238+D238)</f>
        <v>1</v>
      </c>
      <c r="F238" s="4">
        <f>(B238/E238)</f>
        <v>0</v>
      </c>
      <c r="G238" s="4">
        <f>(C238/E238)</f>
        <v>0</v>
      </c>
      <c r="H238" s="4">
        <f>(D238/E238)</f>
        <v>1</v>
      </c>
    </row>
    <row r="239" spans="1:8" x14ac:dyDescent="0.25">
      <c r="A239" t="s">
        <v>43</v>
      </c>
      <c r="B239" s="55">
        <v>1</v>
      </c>
      <c r="C239">
        <v>3</v>
      </c>
      <c r="D239">
        <v>4</v>
      </c>
      <c r="E239">
        <f t="shared" ref="E239:E248" si="24">(B239+C239+D239)</f>
        <v>8</v>
      </c>
      <c r="F239" s="4">
        <f t="shared" ref="F239:F248" si="25">(B239/E239)</f>
        <v>0.125</v>
      </c>
      <c r="G239" s="4">
        <f t="shared" ref="G239:G248" si="26">(C239/E239)</f>
        <v>0.375</v>
      </c>
      <c r="H239" s="4">
        <f t="shared" ref="H239:H248" si="27">(D239/E239)</f>
        <v>0.5</v>
      </c>
    </row>
    <row r="240" spans="1:8" x14ac:dyDescent="0.25">
      <c r="A240" t="s">
        <v>175</v>
      </c>
      <c r="B240" s="55">
        <v>14</v>
      </c>
      <c r="C240">
        <v>19</v>
      </c>
      <c r="D240">
        <v>5</v>
      </c>
      <c r="E240">
        <f t="shared" si="24"/>
        <v>38</v>
      </c>
      <c r="F240" s="4">
        <f t="shared" si="25"/>
        <v>0.36842105263157893</v>
      </c>
      <c r="G240" s="4">
        <f t="shared" si="26"/>
        <v>0.5</v>
      </c>
      <c r="H240" s="4">
        <f t="shared" si="27"/>
        <v>0.13157894736842105</v>
      </c>
    </row>
    <row r="241" spans="1:8" x14ac:dyDescent="0.25">
      <c r="A241" t="s">
        <v>44</v>
      </c>
      <c r="B241" s="55">
        <v>9</v>
      </c>
      <c r="C241">
        <v>4</v>
      </c>
      <c r="D241">
        <v>8</v>
      </c>
      <c r="E241">
        <f t="shared" si="24"/>
        <v>21</v>
      </c>
      <c r="F241" s="4">
        <f t="shared" si="25"/>
        <v>0.42857142857142855</v>
      </c>
      <c r="G241" s="4">
        <f t="shared" si="26"/>
        <v>0.19047619047619047</v>
      </c>
      <c r="H241" s="4">
        <f t="shared" si="27"/>
        <v>0.38095238095238093</v>
      </c>
    </row>
    <row r="242" spans="1:8" x14ac:dyDescent="0.25">
      <c r="A242" t="s">
        <v>41</v>
      </c>
      <c r="B242" s="55">
        <v>4</v>
      </c>
      <c r="C242">
        <v>9</v>
      </c>
      <c r="D242">
        <v>3</v>
      </c>
      <c r="E242">
        <f t="shared" si="24"/>
        <v>16</v>
      </c>
      <c r="F242" s="4">
        <f t="shared" si="25"/>
        <v>0.25</v>
      </c>
      <c r="G242" s="4">
        <f t="shared" si="26"/>
        <v>0.5625</v>
      </c>
      <c r="H242" s="4">
        <f t="shared" si="27"/>
        <v>0.1875</v>
      </c>
    </row>
    <row r="243" spans="1:8" x14ac:dyDescent="0.25">
      <c r="A243" t="s">
        <v>45</v>
      </c>
      <c r="B243" s="55">
        <v>5</v>
      </c>
      <c r="C243">
        <v>3</v>
      </c>
      <c r="D243">
        <v>1</v>
      </c>
      <c r="E243">
        <f t="shared" si="24"/>
        <v>9</v>
      </c>
      <c r="F243" s="4">
        <f t="shared" si="25"/>
        <v>0.55555555555555558</v>
      </c>
      <c r="G243" s="4">
        <f t="shared" si="26"/>
        <v>0.33333333333333331</v>
      </c>
      <c r="H243" s="4">
        <f t="shared" si="27"/>
        <v>0.1111111111111111</v>
      </c>
    </row>
    <row r="244" spans="1:8" x14ac:dyDescent="0.25">
      <c r="A244" t="s">
        <v>176</v>
      </c>
      <c r="B244" s="55">
        <v>3</v>
      </c>
      <c r="C244">
        <v>11</v>
      </c>
      <c r="D244">
        <v>2</v>
      </c>
      <c r="E244">
        <f t="shared" si="24"/>
        <v>16</v>
      </c>
      <c r="F244" s="4">
        <f t="shared" si="25"/>
        <v>0.1875</v>
      </c>
      <c r="G244" s="4">
        <f t="shared" si="26"/>
        <v>0.6875</v>
      </c>
      <c r="H244" s="4">
        <f t="shared" si="27"/>
        <v>0.125</v>
      </c>
    </row>
    <row r="245" spans="1:8" x14ac:dyDescent="0.25">
      <c r="A245" t="s">
        <v>177</v>
      </c>
      <c r="B245" s="55">
        <v>6</v>
      </c>
      <c r="C245">
        <v>12</v>
      </c>
      <c r="D245">
        <v>0</v>
      </c>
      <c r="E245">
        <f t="shared" si="24"/>
        <v>18</v>
      </c>
      <c r="F245" s="4">
        <f t="shared" si="25"/>
        <v>0.33333333333333331</v>
      </c>
      <c r="G245" s="4">
        <f t="shared" si="26"/>
        <v>0.66666666666666663</v>
      </c>
      <c r="H245" s="4">
        <f t="shared" si="27"/>
        <v>0</v>
      </c>
    </row>
    <row r="246" spans="1:8" x14ac:dyDescent="0.25">
      <c r="A246" t="s">
        <v>48</v>
      </c>
      <c r="B246" s="55">
        <v>1</v>
      </c>
      <c r="C246">
        <v>1</v>
      </c>
      <c r="D246">
        <v>1</v>
      </c>
      <c r="E246">
        <f t="shared" si="24"/>
        <v>3</v>
      </c>
      <c r="F246" s="4">
        <f t="shared" si="25"/>
        <v>0.33333333333333331</v>
      </c>
      <c r="G246" s="4">
        <f t="shared" si="26"/>
        <v>0.33333333333333331</v>
      </c>
      <c r="H246" s="4">
        <f t="shared" si="27"/>
        <v>0.33333333333333331</v>
      </c>
    </row>
    <row r="247" spans="1:8" x14ac:dyDescent="0.25">
      <c r="A247" t="s">
        <v>49</v>
      </c>
      <c r="B247" s="55">
        <v>0</v>
      </c>
      <c r="C247">
        <v>1</v>
      </c>
      <c r="D247">
        <v>4</v>
      </c>
      <c r="E247">
        <f t="shared" si="24"/>
        <v>5</v>
      </c>
      <c r="F247" s="4">
        <f t="shared" si="25"/>
        <v>0</v>
      </c>
      <c r="G247" s="4">
        <f t="shared" si="26"/>
        <v>0.2</v>
      </c>
      <c r="H247" s="4">
        <f t="shared" si="27"/>
        <v>0.8</v>
      </c>
    </row>
    <row r="248" spans="1:8" x14ac:dyDescent="0.25">
      <c r="A248" t="s">
        <v>178</v>
      </c>
      <c r="B248" s="55">
        <v>5</v>
      </c>
      <c r="C248">
        <v>3</v>
      </c>
      <c r="D248">
        <v>4</v>
      </c>
      <c r="E248">
        <f t="shared" si="24"/>
        <v>12</v>
      </c>
      <c r="F248" s="4">
        <f t="shared" si="25"/>
        <v>0.41666666666666669</v>
      </c>
      <c r="G248" s="4">
        <f t="shared" si="26"/>
        <v>0.25</v>
      </c>
      <c r="H248" s="4">
        <f t="shared" si="27"/>
        <v>0.33333333333333331</v>
      </c>
    </row>
    <row r="252" spans="1:8" x14ac:dyDescent="0.25">
      <c r="A252" t="s">
        <v>158</v>
      </c>
    </row>
    <row r="253" spans="1:8" x14ac:dyDescent="0.25">
      <c r="A253" s="66" t="s">
        <v>46</v>
      </c>
      <c r="B253" s="66" t="s">
        <v>47</v>
      </c>
      <c r="C253" s="66" t="s">
        <v>48</v>
      </c>
      <c r="D253" s="66" t="s">
        <v>49</v>
      </c>
      <c r="E253" s="66" t="s">
        <v>51</v>
      </c>
      <c r="F253" s="66" t="s">
        <v>37</v>
      </c>
    </row>
    <row r="254" spans="1:8" x14ac:dyDescent="0.25">
      <c r="A254" s="68">
        <f>((I9+I111+I122)/3)</f>
        <v>7</v>
      </c>
      <c r="B254" s="68">
        <f>((J35+J176+J60)/3)</f>
        <v>2</v>
      </c>
      <c r="C254" s="68">
        <f>((K47+K73+K189)/3)</f>
        <v>7.666666666666667</v>
      </c>
      <c r="D254" s="68">
        <f>((L100+L137+L165)/3)</f>
        <v>3</v>
      </c>
      <c r="E254" s="68">
        <f>((M24+M87+M151)/3)</f>
        <v>4</v>
      </c>
      <c r="F254" s="66">
        <v>23.7</v>
      </c>
    </row>
    <row r="255" spans="1:8" x14ac:dyDescent="0.25">
      <c r="A255" s="21">
        <f>(A254/F254)</f>
        <v>0.29535864978902954</v>
      </c>
      <c r="B255" s="21">
        <f>(B254/23.7)</f>
        <v>8.4388185654008435E-2</v>
      </c>
      <c r="C255" s="21">
        <f t="shared" ref="C255:E255" si="28">(C254/23.7)</f>
        <v>0.32348804500703238</v>
      </c>
      <c r="D255" s="21">
        <f t="shared" si="28"/>
        <v>0.12658227848101267</v>
      </c>
      <c r="E255" s="21">
        <f t="shared" si="28"/>
        <v>0.16877637130801687</v>
      </c>
      <c r="F255" s="66"/>
    </row>
  </sheetData>
  <pageMargins left="0.7" right="0.7" top="0.75" bottom="0.75" header="0.3" footer="0.3"/>
  <pageSetup paperSize="9" orientation="portrait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F13" sqref="F13"/>
    </sheetView>
  </sheetViews>
  <sheetFormatPr baseColWidth="10" defaultRowHeight="15" x14ac:dyDescent="0.25"/>
  <sheetData>
    <row r="1" spans="1:7" x14ac:dyDescent="0.25">
      <c r="A1" t="s">
        <v>235</v>
      </c>
    </row>
    <row r="2" spans="1:7" x14ac:dyDescent="0.25">
      <c r="A2" t="s">
        <v>227</v>
      </c>
      <c r="B2" s="26" t="s">
        <v>53</v>
      </c>
      <c r="C2" s="26" t="s">
        <v>232</v>
      </c>
      <c r="D2" s="26" t="s">
        <v>233</v>
      </c>
      <c r="E2" s="26" t="s">
        <v>234</v>
      </c>
      <c r="F2" s="26" t="s">
        <v>184</v>
      </c>
      <c r="G2" s="26" t="s">
        <v>37</v>
      </c>
    </row>
    <row r="3" spans="1:7" x14ac:dyDescent="0.25">
      <c r="A3" t="s">
        <v>38</v>
      </c>
      <c r="B3" s="51">
        <v>1</v>
      </c>
      <c r="C3" s="51">
        <v>47</v>
      </c>
      <c r="D3" s="51">
        <v>9</v>
      </c>
      <c r="E3" s="51">
        <v>1</v>
      </c>
      <c r="F3" s="51">
        <v>5</v>
      </c>
      <c r="G3">
        <f>(C3+D3+E3+F3)</f>
        <v>62</v>
      </c>
    </row>
    <row r="4" spans="1:7" x14ac:dyDescent="0.25">
      <c r="A4" t="s">
        <v>38</v>
      </c>
      <c r="B4" s="51">
        <v>2</v>
      </c>
      <c r="C4" s="51">
        <v>47</v>
      </c>
      <c r="D4" s="51">
        <v>17</v>
      </c>
      <c r="E4" s="51">
        <v>4</v>
      </c>
      <c r="F4" s="51">
        <v>3</v>
      </c>
      <c r="G4">
        <f t="shared" ref="G4:G11" si="0">(C4+D4+E4+F4)</f>
        <v>71</v>
      </c>
    </row>
    <row r="5" spans="1:7" x14ac:dyDescent="0.25">
      <c r="A5" t="s">
        <v>38</v>
      </c>
      <c r="B5" s="51">
        <v>3</v>
      </c>
      <c r="C5" s="51">
        <v>27</v>
      </c>
      <c r="D5" s="51">
        <v>6</v>
      </c>
      <c r="E5" s="51">
        <v>2</v>
      </c>
      <c r="F5" s="51">
        <v>4</v>
      </c>
      <c r="G5">
        <f t="shared" si="0"/>
        <v>39</v>
      </c>
    </row>
    <row r="6" spans="1:7" x14ac:dyDescent="0.25">
      <c r="A6" t="s">
        <v>39</v>
      </c>
      <c r="B6" s="51">
        <v>1</v>
      </c>
      <c r="C6" s="51">
        <v>16</v>
      </c>
      <c r="D6" s="51">
        <v>29</v>
      </c>
      <c r="E6" s="51">
        <v>4</v>
      </c>
      <c r="F6" s="51">
        <v>8</v>
      </c>
      <c r="G6">
        <f t="shared" si="0"/>
        <v>57</v>
      </c>
    </row>
    <row r="7" spans="1:7" x14ac:dyDescent="0.25">
      <c r="A7" t="s">
        <v>39</v>
      </c>
      <c r="B7" s="51">
        <v>2</v>
      </c>
      <c r="C7" s="51">
        <v>13</v>
      </c>
      <c r="D7" s="51">
        <v>10</v>
      </c>
      <c r="E7" s="51">
        <v>2</v>
      </c>
      <c r="F7" s="51">
        <v>1</v>
      </c>
      <c r="G7">
        <f t="shared" si="0"/>
        <v>26</v>
      </c>
    </row>
    <row r="8" spans="1:7" x14ac:dyDescent="0.25">
      <c r="A8" t="s">
        <v>39</v>
      </c>
      <c r="B8" s="51">
        <v>3</v>
      </c>
      <c r="C8" s="51">
        <v>25</v>
      </c>
      <c r="D8" s="51">
        <v>30</v>
      </c>
      <c r="E8" s="51">
        <v>12</v>
      </c>
      <c r="F8" s="51">
        <v>2</v>
      </c>
      <c r="G8">
        <f t="shared" si="0"/>
        <v>69</v>
      </c>
    </row>
    <row r="9" spans="1:7" x14ac:dyDescent="0.25">
      <c r="A9" t="s">
        <v>40</v>
      </c>
      <c r="B9" s="51">
        <v>1</v>
      </c>
      <c r="C9" s="51">
        <v>34</v>
      </c>
      <c r="D9" s="51">
        <v>4</v>
      </c>
      <c r="E9" s="45">
        <v>2</v>
      </c>
      <c r="F9" s="51">
        <v>1</v>
      </c>
      <c r="G9">
        <f t="shared" si="0"/>
        <v>41</v>
      </c>
    </row>
    <row r="10" spans="1:7" x14ac:dyDescent="0.25">
      <c r="A10" t="s">
        <v>40</v>
      </c>
      <c r="B10" s="51">
        <v>2</v>
      </c>
      <c r="C10" s="51">
        <v>46</v>
      </c>
      <c r="D10" s="51">
        <v>13</v>
      </c>
      <c r="E10" s="45">
        <v>2</v>
      </c>
      <c r="F10" s="51">
        <v>3</v>
      </c>
      <c r="G10">
        <f t="shared" si="0"/>
        <v>64</v>
      </c>
    </row>
    <row r="11" spans="1:7" x14ac:dyDescent="0.25">
      <c r="A11" t="s">
        <v>40</v>
      </c>
      <c r="B11" s="51">
        <v>3</v>
      </c>
      <c r="C11" s="51">
        <v>26</v>
      </c>
      <c r="D11" s="51">
        <v>25</v>
      </c>
      <c r="E11" s="45">
        <v>21</v>
      </c>
      <c r="F11" s="51">
        <v>12</v>
      </c>
      <c r="G11">
        <f t="shared" si="0"/>
        <v>84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35"/>
  <sheetViews>
    <sheetView topLeftCell="A133" workbookViewId="0">
      <selection activeCell="L88" sqref="L88"/>
    </sheetView>
  </sheetViews>
  <sheetFormatPr baseColWidth="10" defaultRowHeight="15" x14ac:dyDescent="0.25"/>
  <sheetData>
    <row r="2" spans="12:20" x14ac:dyDescent="0.25">
      <c r="L2" s="1"/>
      <c r="M2" s="1"/>
      <c r="N2" s="1"/>
      <c r="O2" s="1"/>
      <c r="P2" s="1"/>
      <c r="Q2" s="1"/>
      <c r="R2" s="1">
        <v>42053</v>
      </c>
      <c r="S2" s="1">
        <v>42080</v>
      </c>
      <c r="T2" s="1">
        <v>42108</v>
      </c>
    </row>
    <row r="3" spans="12:20" x14ac:dyDescent="0.25">
      <c r="L3" s="4"/>
      <c r="M3" s="4"/>
      <c r="N3" s="4"/>
      <c r="O3" s="4"/>
      <c r="P3" s="4"/>
      <c r="Q3" s="4"/>
      <c r="R3" s="4">
        <v>0.83687374749498999</v>
      </c>
      <c r="S3" s="4">
        <v>0.95402298850574707</v>
      </c>
      <c r="T3" s="4">
        <v>0.50200803212851408</v>
      </c>
    </row>
    <row r="4" spans="12:20" x14ac:dyDescent="0.25">
      <c r="L4" s="4"/>
      <c r="M4" s="4"/>
      <c r="N4" s="4"/>
      <c r="O4" s="4"/>
      <c r="P4" s="4"/>
      <c r="Q4" s="4"/>
      <c r="R4" s="4">
        <v>0.90476190476190477</v>
      </c>
      <c r="S4" s="4">
        <v>0.92982456140350866</v>
      </c>
      <c r="T4" s="4">
        <v>0.81761006289308169</v>
      </c>
    </row>
    <row r="5" spans="12:20" x14ac:dyDescent="0.25">
      <c r="L5" s="4"/>
      <c r="M5" s="4"/>
      <c r="N5" s="4"/>
      <c r="O5" s="4"/>
      <c r="P5" s="4"/>
      <c r="Q5" s="4"/>
      <c r="R5" s="4">
        <v>0.96473551637279598</v>
      </c>
      <c r="S5" s="4">
        <v>1.0008703220191471</v>
      </c>
      <c r="T5" s="4">
        <v>8.6956521739130432E-2</v>
      </c>
    </row>
    <row r="23" spans="12:20" x14ac:dyDescent="0.25">
      <c r="L23" s="1"/>
      <c r="M23" s="1"/>
      <c r="N23" s="1"/>
      <c r="O23" s="1"/>
      <c r="P23" s="1"/>
      <c r="Q23" s="1"/>
      <c r="R23" s="1">
        <v>42080</v>
      </c>
      <c r="S23" s="1">
        <v>42108</v>
      </c>
    </row>
    <row r="24" spans="12:20" x14ac:dyDescent="0.25">
      <c r="L24" s="4"/>
      <c r="M24" s="4"/>
      <c r="N24" s="4"/>
      <c r="O24" s="4"/>
      <c r="P24" s="4"/>
      <c r="Q24" s="4"/>
      <c r="R24" s="4">
        <v>0.927307206068268</v>
      </c>
      <c r="S24" s="4">
        <v>0.98159509202453987</v>
      </c>
      <c r="T24" s="4"/>
    </row>
    <row r="25" spans="12:20" x14ac:dyDescent="0.25">
      <c r="L25" s="4"/>
      <c r="M25" s="4"/>
      <c r="N25" s="4"/>
      <c r="O25" s="4"/>
      <c r="P25" s="4"/>
      <c r="Q25" s="4"/>
      <c r="R25" s="4">
        <v>1</v>
      </c>
      <c r="S25" s="4">
        <v>1</v>
      </c>
      <c r="T25" s="4"/>
    </row>
    <row r="26" spans="12:20" x14ac:dyDescent="0.25">
      <c r="L26" s="4"/>
      <c r="M26" s="4"/>
      <c r="N26" s="4"/>
      <c r="O26" s="4"/>
      <c r="P26" s="4"/>
      <c r="Q26" s="4"/>
      <c r="R26" s="4">
        <v>0.98335246842709512</v>
      </c>
      <c r="S26" s="4">
        <v>0.8406304728546411</v>
      </c>
      <c r="T26" s="4"/>
    </row>
    <row r="38" spans="12:19" x14ac:dyDescent="0.25">
      <c r="L38" s="1"/>
      <c r="M38" s="1"/>
      <c r="N38" s="1"/>
      <c r="O38" s="1"/>
      <c r="P38" s="1"/>
      <c r="Q38" s="1"/>
      <c r="R38" s="1">
        <v>42108</v>
      </c>
    </row>
    <row r="39" spans="12:19" x14ac:dyDescent="0.25">
      <c r="L39" s="4"/>
      <c r="M39" s="4"/>
      <c r="N39" s="4"/>
      <c r="O39" s="4"/>
      <c r="P39" s="4"/>
      <c r="Q39" s="4"/>
      <c r="R39" s="4">
        <v>0.65359477124183007</v>
      </c>
      <c r="S39" s="4"/>
    </row>
    <row r="40" spans="12:19" x14ac:dyDescent="0.25">
      <c r="L40" s="4"/>
      <c r="M40" s="4"/>
      <c r="N40" s="4"/>
      <c r="O40" s="4"/>
      <c r="P40" s="4"/>
      <c r="Q40" s="4"/>
      <c r="R40" s="4">
        <v>1</v>
      </c>
      <c r="S40" s="4"/>
    </row>
    <row r="41" spans="12:19" x14ac:dyDescent="0.25">
      <c r="L41" s="4"/>
      <c r="M41" s="4"/>
      <c r="N41" s="4"/>
      <c r="O41" s="4"/>
      <c r="P41" s="4"/>
      <c r="Q41" s="4"/>
      <c r="R41" s="4">
        <v>0.66666666666666663</v>
      </c>
      <c r="S41" s="4"/>
    </row>
    <row r="54" spans="12:18" x14ac:dyDescent="0.25">
      <c r="L54" s="1"/>
      <c r="M54" s="1"/>
      <c r="N54" s="1"/>
      <c r="O54" s="1"/>
      <c r="P54" s="1"/>
      <c r="Q54" s="1"/>
    </row>
    <row r="55" spans="12:18" x14ac:dyDescent="0.25">
      <c r="L55" s="4"/>
      <c r="M55" s="4"/>
      <c r="N55" s="4"/>
      <c r="O55" s="4"/>
      <c r="P55" s="4"/>
      <c r="Q55" s="4"/>
      <c r="R55" s="4"/>
    </row>
    <row r="56" spans="12:18" x14ac:dyDescent="0.25">
      <c r="L56" s="4"/>
      <c r="M56" s="4"/>
      <c r="N56" s="4"/>
      <c r="O56" s="4"/>
      <c r="P56" s="4"/>
      <c r="Q56" s="4"/>
      <c r="R56" s="4"/>
    </row>
    <row r="57" spans="12:18" x14ac:dyDescent="0.25">
      <c r="L57" s="4"/>
      <c r="M57" s="4"/>
      <c r="N57" s="4"/>
      <c r="O57" s="4"/>
      <c r="P57" s="4"/>
      <c r="Q57" s="4"/>
      <c r="R57" s="4"/>
    </row>
    <row r="75" spans="1:12" x14ac:dyDescent="0.25">
      <c r="B75" s="89" t="s">
        <v>185</v>
      </c>
      <c r="C75" s="89" t="s">
        <v>56</v>
      </c>
      <c r="D75" s="89" t="s">
        <v>180</v>
      </c>
      <c r="E75" s="89" t="s">
        <v>181</v>
      </c>
      <c r="F75" s="89" t="s">
        <v>58</v>
      </c>
      <c r="G75" s="89" t="s">
        <v>59</v>
      </c>
      <c r="H75" s="89" t="s">
        <v>182</v>
      </c>
      <c r="I75" s="89" t="s">
        <v>186</v>
      </c>
      <c r="J75" s="89" t="s">
        <v>60</v>
      </c>
      <c r="K75" s="89" t="s">
        <v>61</v>
      </c>
      <c r="L75" s="89" t="s">
        <v>184</v>
      </c>
    </row>
    <row r="76" spans="1:12" x14ac:dyDescent="0.25">
      <c r="A76" t="s">
        <v>179</v>
      </c>
      <c r="B76" s="4">
        <v>3.7333333333333334</v>
      </c>
      <c r="C76" s="4">
        <v>3.7333333333333334</v>
      </c>
      <c r="D76" s="4">
        <v>3.7333333333333334</v>
      </c>
      <c r="E76" s="4">
        <v>3.7333333333333334</v>
      </c>
      <c r="F76" s="4">
        <v>3.7333333333333334</v>
      </c>
      <c r="G76" s="4">
        <v>3.6666666666666665</v>
      </c>
      <c r="H76" s="4">
        <v>3.2666666666666666</v>
      </c>
      <c r="I76" s="4">
        <v>3.1666666666666665</v>
      </c>
      <c r="J76" s="4">
        <v>2.2222222222222223</v>
      </c>
      <c r="K76" s="4">
        <v>1.5</v>
      </c>
      <c r="L76" s="4">
        <v>0.33333333333333331</v>
      </c>
    </row>
    <row r="77" spans="1:12" x14ac:dyDescent="0.25">
      <c r="A77" t="s">
        <v>56</v>
      </c>
      <c r="C77" s="4">
        <v>10.266666666666667</v>
      </c>
      <c r="D77" s="4">
        <v>10.266666666666667</v>
      </c>
      <c r="E77" s="4">
        <v>10.266666666666667</v>
      </c>
      <c r="F77" s="4">
        <v>9.9333333333333336</v>
      </c>
      <c r="G77" s="4">
        <v>8.0666666666666664</v>
      </c>
      <c r="H77" s="4">
        <v>6.7333333333333334</v>
      </c>
      <c r="I77" s="4">
        <v>5.166666666666667</v>
      </c>
      <c r="J77" s="4">
        <v>4.2222222222222223</v>
      </c>
      <c r="K77" s="4">
        <v>4</v>
      </c>
      <c r="L77" s="4">
        <v>2.6666666666666665</v>
      </c>
    </row>
    <row r="78" spans="1:12" x14ac:dyDescent="0.25">
      <c r="A78" t="s">
        <v>180</v>
      </c>
      <c r="D78" s="4">
        <v>27.933333333333334</v>
      </c>
      <c r="E78" s="4">
        <v>27.933333333333334</v>
      </c>
      <c r="F78" s="4">
        <v>27.733333333333334</v>
      </c>
      <c r="G78" s="4">
        <v>18.399999999999999</v>
      </c>
      <c r="H78" s="4">
        <v>16.533333333333335</v>
      </c>
      <c r="I78" s="4">
        <v>14.083333333333334</v>
      </c>
      <c r="J78" s="4">
        <v>9.2222222222222214</v>
      </c>
      <c r="K78" s="4">
        <v>9</v>
      </c>
      <c r="L78" s="4">
        <v>6.5</v>
      </c>
    </row>
    <row r="79" spans="1:12" x14ac:dyDescent="0.25">
      <c r="A79" t="s">
        <v>181</v>
      </c>
      <c r="D79" s="5"/>
      <c r="E79" s="4">
        <v>11.6</v>
      </c>
      <c r="F79" s="4">
        <v>11.6</v>
      </c>
      <c r="G79" s="4">
        <v>10</v>
      </c>
      <c r="H79" s="4">
        <v>8.1333333333333329</v>
      </c>
      <c r="I79" s="4">
        <v>7.916666666666667</v>
      </c>
      <c r="J79" s="4">
        <v>7.666666666666667</v>
      </c>
      <c r="K79" s="4">
        <v>7.8</v>
      </c>
      <c r="L79" s="4">
        <v>7</v>
      </c>
    </row>
    <row r="80" spans="1:12" x14ac:dyDescent="0.25">
      <c r="A80" t="s">
        <v>58</v>
      </c>
      <c r="D80" s="5"/>
      <c r="E80" s="5"/>
      <c r="F80" s="4">
        <v>17.733333333333334</v>
      </c>
      <c r="G80" s="4">
        <v>17.333333333333332</v>
      </c>
      <c r="H80" s="4">
        <v>15.866666666666667</v>
      </c>
      <c r="I80" s="4">
        <v>15.666666666666666</v>
      </c>
      <c r="J80" s="4">
        <v>14.333333333333334</v>
      </c>
      <c r="K80" s="4">
        <v>13.833333333333334</v>
      </c>
      <c r="L80" s="4">
        <v>12.7</v>
      </c>
    </row>
    <row r="81" spans="1:12" x14ac:dyDescent="0.25">
      <c r="A81" t="s">
        <v>59</v>
      </c>
      <c r="D81" s="5"/>
      <c r="E81" s="5"/>
      <c r="F81" s="5"/>
      <c r="G81" s="4">
        <v>10.266666666666667</v>
      </c>
      <c r="H81" s="4">
        <v>10.133333333333333</v>
      </c>
      <c r="I81" s="4">
        <v>8.1666666666666661</v>
      </c>
      <c r="J81" s="4">
        <v>5.4444444444444446</v>
      </c>
      <c r="K81" s="4">
        <v>5</v>
      </c>
      <c r="L81" s="4">
        <v>3.5</v>
      </c>
    </row>
    <row r="82" spans="1:12" x14ac:dyDescent="0.25">
      <c r="A82" t="s">
        <v>182</v>
      </c>
      <c r="D82" s="5"/>
      <c r="E82" s="5"/>
      <c r="F82" s="5"/>
      <c r="G82" s="5"/>
      <c r="H82" s="4">
        <v>7.4666666666666668</v>
      </c>
      <c r="I82" s="4">
        <v>7</v>
      </c>
      <c r="J82" s="4">
        <v>6.2222222222222223</v>
      </c>
      <c r="K82" s="4">
        <v>4.5</v>
      </c>
      <c r="L82" s="4">
        <v>4.33</v>
      </c>
    </row>
    <row r="83" spans="1:12" x14ac:dyDescent="0.25">
      <c r="A83" t="s">
        <v>183</v>
      </c>
      <c r="D83" s="5"/>
      <c r="E83" s="5"/>
      <c r="F83" s="5"/>
      <c r="G83" s="5"/>
      <c r="H83" s="5"/>
      <c r="I83" s="4">
        <v>7.916666666666667</v>
      </c>
      <c r="J83" s="4">
        <v>6.8888888888888893</v>
      </c>
      <c r="K83" s="4">
        <v>4.166666666666667</v>
      </c>
      <c r="L83" s="4">
        <v>4.33</v>
      </c>
    </row>
    <row r="84" spans="1:12" x14ac:dyDescent="0.25">
      <c r="A84" t="s">
        <v>60</v>
      </c>
      <c r="D84" s="5"/>
      <c r="E84" s="5"/>
      <c r="F84" s="5"/>
      <c r="G84" s="5"/>
      <c r="H84" s="5"/>
      <c r="I84" s="5"/>
      <c r="J84" s="4">
        <v>3.6666666666666665</v>
      </c>
      <c r="K84" s="4">
        <v>1.1666666666666667</v>
      </c>
      <c r="L84" s="4">
        <v>1</v>
      </c>
    </row>
    <row r="85" spans="1:12" x14ac:dyDescent="0.25">
      <c r="A85" t="s">
        <v>61</v>
      </c>
      <c r="D85" s="5"/>
      <c r="E85" s="5"/>
      <c r="F85" s="5"/>
      <c r="G85" s="5"/>
      <c r="H85" s="5"/>
      <c r="I85" s="5"/>
      <c r="J85" s="5"/>
      <c r="K85" s="4">
        <v>2.5</v>
      </c>
      <c r="L85" s="4">
        <v>1.6666666666666667</v>
      </c>
    </row>
    <row r="86" spans="1:12" x14ac:dyDescent="0.25">
      <c r="A86" t="s">
        <v>184</v>
      </c>
      <c r="D86" s="5"/>
      <c r="E86" s="5"/>
      <c r="F86" s="5"/>
      <c r="G86" s="5"/>
      <c r="H86" s="5"/>
      <c r="I86" s="5"/>
      <c r="J86" s="5"/>
      <c r="K86" s="5"/>
      <c r="L86" s="4">
        <v>4</v>
      </c>
    </row>
    <row r="100" spans="1:12" x14ac:dyDescent="0.25">
      <c r="B100" s="24" t="s">
        <v>185</v>
      </c>
      <c r="C100" s="24" t="s">
        <v>56</v>
      </c>
      <c r="D100" s="24" t="s">
        <v>180</v>
      </c>
      <c r="E100" s="24" t="s">
        <v>181</v>
      </c>
      <c r="F100" s="1" t="s">
        <v>58</v>
      </c>
      <c r="G100" s="1" t="s">
        <v>59</v>
      </c>
      <c r="H100" s="1" t="s">
        <v>182</v>
      </c>
      <c r="I100" s="1" t="s">
        <v>186</v>
      </c>
      <c r="J100" s="24" t="s">
        <v>60</v>
      </c>
      <c r="K100" s="24" t="s">
        <v>61</v>
      </c>
      <c r="L100" s="24" t="s">
        <v>184</v>
      </c>
    </row>
    <row r="101" spans="1:12" x14ac:dyDescent="0.25">
      <c r="A101" t="s">
        <v>42</v>
      </c>
      <c r="B101" s="4">
        <v>3.8</v>
      </c>
      <c r="C101" s="4">
        <v>3.8</v>
      </c>
      <c r="D101" s="4">
        <v>3.5333333333333332</v>
      </c>
      <c r="E101" s="4">
        <v>3.5333333333333332</v>
      </c>
      <c r="F101" s="85">
        <v>3.6</v>
      </c>
      <c r="G101" s="4">
        <v>3.3333333333333335</v>
      </c>
      <c r="H101" s="4">
        <v>2.8</v>
      </c>
      <c r="I101" s="4">
        <v>2.3333333333333335</v>
      </c>
      <c r="J101" s="4">
        <v>1.2222222222222223</v>
      </c>
      <c r="K101" s="4">
        <v>1.6666666666666667</v>
      </c>
      <c r="L101" s="4">
        <v>0.66666666666666663</v>
      </c>
    </row>
    <row r="102" spans="1:12" x14ac:dyDescent="0.25">
      <c r="A102" t="s">
        <v>43</v>
      </c>
      <c r="C102" s="4">
        <v>11.133333333333333</v>
      </c>
      <c r="D102" s="4">
        <v>10</v>
      </c>
      <c r="E102" s="4">
        <v>9.9333333333333336</v>
      </c>
      <c r="F102" s="85">
        <v>10.066666666666666</v>
      </c>
      <c r="G102" s="4">
        <v>8.6666666666666661</v>
      </c>
      <c r="H102" s="4">
        <v>7.17</v>
      </c>
      <c r="I102" s="4">
        <v>7.083333333333333</v>
      </c>
      <c r="J102" s="4">
        <v>7</v>
      </c>
      <c r="K102" s="4">
        <v>6.67</v>
      </c>
      <c r="L102" s="4">
        <v>4.333333333333333</v>
      </c>
    </row>
    <row r="103" spans="1:12" x14ac:dyDescent="0.25">
      <c r="A103" t="s">
        <v>175</v>
      </c>
      <c r="D103" s="4">
        <v>27.066666666666666</v>
      </c>
      <c r="E103" s="4">
        <v>26.866666666666667</v>
      </c>
      <c r="F103" s="85">
        <v>26.2</v>
      </c>
      <c r="G103" s="4">
        <v>18.399999999999999</v>
      </c>
      <c r="H103" s="4">
        <v>16</v>
      </c>
      <c r="I103" s="4">
        <v>14.833333333333334</v>
      </c>
      <c r="J103" s="4">
        <v>13.666666666666666</v>
      </c>
      <c r="K103" s="4">
        <v>12.83</v>
      </c>
      <c r="L103" s="4">
        <v>12.5</v>
      </c>
    </row>
    <row r="104" spans="1:12" x14ac:dyDescent="0.25">
      <c r="A104" t="s">
        <v>50</v>
      </c>
      <c r="D104" s="5"/>
      <c r="E104" s="4">
        <v>14.333333333333334</v>
      </c>
      <c r="F104" s="85">
        <v>14.133333333333333</v>
      </c>
      <c r="G104" s="4">
        <v>13.266666666666667</v>
      </c>
      <c r="H104" s="4">
        <v>12.2</v>
      </c>
      <c r="I104" s="4">
        <v>12.416666666666666</v>
      </c>
      <c r="J104" s="4">
        <v>11</v>
      </c>
      <c r="K104" s="4">
        <v>9.1666666666666661</v>
      </c>
      <c r="L104" s="4">
        <v>9</v>
      </c>
    </row>
    <row r="105" spans="1:12" x14ac:dyDescent="0.25">
      <c r="A105" t="s">
        <v>41</v>
      </c>
      <c r="D105" s="5"/>
      <c r="E105" s="5"/>
      <c r="F105" s="85">
        <v>22.733333333333334</v>
      </c>
      <c r="G105" s="4">
        <v>20.733333333333334</v>
      </c>
      <c r="H105" s="4">
        <v>19.333333333333332</v>
      </c>
      <c r="I105" s="4">
        <v>18.833333333333332</v>
      </c>
      <c r="J105" s="4">
        <v>15.444444444444445</v>
      </c>
      <c r="K105" s="4">
        <v>14.5</v>
      </c>
      <c r="L105" s="4">
        <v>13.333333333333334</v>
      </c>
    </row>
    <row r="106" spans="1:12" x14ac:dyDescent="0.25">
      <c r="A106" t="s">
        <v>45</v>
      </c>
      <c r="D106" s="5"/>
      <c r="E106" s="5"/>
      <c r="F106" s="5"/>
      <c r="G106" s="4">
        <v>12.8</v>
      </c>
      <c r="H106" s="4">
        <v>12.266666666666667</v>
      </c>
      <c r="I106" s="4">
        <v>10.916666666666666</v>
      </c>
      <c r="J106" s="4">
        <v>9.5</v>
      </c>
      <c r="K106" s="4">
        <v>9</v>
      </c>
      <c r="L106" s="4">
        <v>5.666666666666667</v>
      </c>
    </row>
    <row r="107" spans="1:12" x14ac:dyDescent="0.25">
      <c r="A107" t="s">
        <v>176</v>
      </c>
      <c r="D107" s="5"/>
      <c r="E107" s="5"/>
      <c r="F107" s="5"/>
      <c r="G107" s="5"/>
      <c r="H107" s="4">
        <v>11.066666666666666</v>
      </c>
      <c r="I107" s="4">
        <v>6.416666666666667</v>
      </c>
      <c r="J107" s="4">
        <v>4.2222222222222223</v>
      </c>
      <c r="K107" s="4">
        <v>3.17</v>
      </c>
      <c r="L107" s="4">
        <v>1.3333333333333333</v>
      </c>
    </row>
    <row r="108" spans="1:12" x14ac:dyDescent="0.25">
      <c r="A108" t="s">
        <v>177</v>
      </c>
      <c r="D108" s="5"/>
      <c r="E108" s="5"/>
      <c r="F108" s="5"/>
      <c r="G108" s="5"/>
      <c r="H108" s="5"/>
      <c r="I108" s="4">
        <v>7.25</v>
      </c>
      <c r="J108" s="4">
        <v>5.7777777777777777</v>
      </c>
      <c r="K108" s="4">
        <v>5.33</v>
      </c>
      <c r="L108" s="4">
        <v>3.83</v>
      </c>
    </row>
    <row r="109" spans="1:12" x14ac:dyDescent="0.25">
      <c r="A109" t="s">
        <v>48</v>
      </c>
      <c r="D109" s="5"/>
      <c r="E109" s="5"/>
      <c r="F109" s="5"/>
      <c r="G109" s="5"/>
      <c r="H109" s="5"/>
      <c r="I109" s="5"/>
      <c r="J109" s="4">
        <v>2</v>
      </c>
      <c r="K109" s="4">
        <v>2</v>
      </c>
      <c r="L109" s="4">
        <v>1.83</v>
      </c>
    </row>
    <row r="110" spans="1:12" x14ac:dyDescent="0.25">
      <c r="A110" t="s">
        <v>52</v>
      </c>
      <c r="D110" s="5"/>
      <c r="E110" s="5"/>
      <c r="F110" s="5"/>
      <c r="G110" s="5"/>
      <c r="H110" s="5"/>
      <c r="I110" s="5"/>
      <c r="J110" s="5"/>
      <c r="K110" s="4">
        <v>1.6666666666666667</v>
      </c>
      <c r="L110" s="4">
        <v>0.85</v>
      </c>
    </row>
    <row r="111" spans="1:12" x14ac:dyDescent="0.25">
      <c r="A111" t="s">
        <v>178</v>
      </c>
      <c r="D111" s="5"/>
      <c r="E111" s="5"/>
      <c r="F111" s="5"/>
      <c r="G111" s="5"/>
      <c r="H111" s="5"/>
      <c r="I111" s="5"/>
      <c r="J111" s="5"/>
      <c r="K111" s="5"/>
      <c r="L111" s="4">
        <v>3.6666666666666665</v>
      </c>
    </row>
    <row r="124" spans="1:12" x14ac:dyDescent="0.25">
      <c r="B124" s="23" t="s">
        <v>185</v>
      </c>
      <c r="C124" s="23" t="s">
        <v>56</v>
      </c>
      <c r="D124" s="23" t="s">
        <v>180</v>
      </c>
      <c r="E124" s="23" t="s">
        <v>181</v>
      </c>
      <c r="F124" s="23" t="s">
        <v>58</v>
      </c>
      <c r="G124" s="23" t="s">
        <v>59</v>
      </c>
      <c r="H124" s="23" t="s">
        <v>182</v>
      </c>
      <c r="I124" s="23" t="s">
        <v>186</v>
      </c>
      <c r="J124" s="23" t="s">
        <v>60</v>
      </c>
      <c r="K124" s="23" t="s">
        <v>61</v>
      </c>
      <c r="L124" s="23" t="s">
        <v>184</v>
      </c>
    </row>
    <row r="125" spans="1:12" x14ac:dyDescent="0.25">
      <c r="A125" t="s">
        <v>42</v>
      </c>
      <c r="B125" s="4">
        <v>3.6666666666666665</v>
      </c>
      <c r="C125" s="4">
        <v>3.6666666666666665</v>
      </c>
      <c r="D125" s="4">
        <v>3.6666666666666665</v>
      </c>
      <c r="E125" s="4">
        <v>3.6666666666666665</v>
      </c>
      <c r="F125" s="4">
        <v>3.2666666666666666</v>
      </c>
      <c r="G125" s="4">
        <v>3.0666666666666669</v>
      </c>
      <c r="H125" s="4">
        <v>2.8666666666666667</v>
      </c>
      <c r="I125" s="5">
        <v>2.75</v>
      </c>
      <c r="J125" s="4">
        <v>2.5</v>
      </c>
      <c r="K125" s="5">
        <v>1.78</v>
      </c>
      <c r="L125" s="4">
        <v>1.3333333333333333</v>
      </c>
    </row>
    <row r="126" spans="1:12" x14ac:dyDescent="0.25">
      <c r="A126" t="s">
        <v>43</v>
      </c>
      <c r="C126" s="4">
        <v>9.4</v>
      </c>
      <c r="D126" s="4">
        <v>9.4</v>
      </c>
      <c r="E126" s="4">
        <v>9.4</v>
      </c>
      <c r="F126" s="4">
        <v>8.1333333333333329</v>
      </c>
      <c r="G126" s="4">
        <v>7.5333333333333332</v>
      </c>
      <c r="H126" s="4">
        <v>7.2</v>
      </c>
      <c r="I126" s="5">
        <v>7</v>
      </c>
      <c r="J126" s="4">
        <v>7.5</v>
      </c>
      <c r="K126" s="5">
        <v>7</v>
      </c>
      <c r="L126" s="4">
        <v>7.333333333333333</v>
      </c>
    </row>
    <row r="127" spans="1:12" x14ac:dyDescent="0.25">
      <c r="A127" t="s">
        <v>175</v>
      </c>
      <c r="D127" s="4">
        <v>24.4</v>
      </c>
      <c r="E127" s="4">
        <v>24.4</v>
      </c>
      <c r="F127" s="4">
        <v>20.399999999999999</v>
      </c>
      <c r="G127" s="4">
        <v>15.733333333333333</v>
      </c>
      <c r="H127" s="4">
        <v>14.133333333333333</v>
      </c>
      <c r="I127" s="5">
        <v>14</v>
      </c>
      <c r="J127" s="4">
        <v>12</v>
      </c>
      <c r="K127" s="5">
        <v>12</v>
      </c>
      <c r="L127" s="4">
        <v>9.6666666666666661</v>
      </c>
    </row>
    <row r="128" spans="1:12" x14ac:dyDescent="0.25">
      <c r="A128" t="s">
        <v>50</v>
      </c>
      <c r="E128" s="4">
        <v>16.466666666666665</v>
      </c>
      <c r="F128" s="4">
        <v>13.666666666666666</v>
      </c>
      <c r="G128" s="4">
        <v>12.8</v>
      </c>
      <c r="H128" s="4">
        <v>11.8</v>
      </c>
      <c r="I128" s="5">
        <v>11.75</v>
      </c>
      <c r="J128" s="4">
        <v>11.5</v>
      </c>
      <c r="K128" s="5">
        <v>10.83</v>
      </c>
      <c r="L128" s="4">
        <v>9</v>
      </c>
    </row>
    <row r="129" spans="1:12" x14ac:dyDescent="0.25">
      <c r="A129" t="s">
        <v>41</v>
      </c>
      <c r="F129" s="4">
        <v>18.733333333333334</v>
      </c>
      <c r="G129" s="4">
        <v>17.600000000000001</v>
      </c>
      <c r="H129" s="4">
        <v>15.2</v>
      </c>
      <c r="I129" s="5">
        <v>14</v>
      </c>
      <c r="J129" s="4">
        <v>12.06</v>
      </c>
      <c r="K129" s="5">
        <v>10.67</v>
      </c>
      <c r="L129" s="4">
        <v>9</v>
      </c>
    </row>
    <row r="130" spans="1:12" x14ac:dyDescent="0.25">
      <c r="A130" t="s">
        <v>45</v>
      </c>
      <c r="G130" s="4">
        <v>14.933333333333334</v>
      </c>
      <c r="H130" s="4">
        <v>13.733333333333333</v>
      </c>
      <c r="I130" s="5">
        <v>13.333333333333334</v>
      </c>
      <c r="J130" s="4">
        <v>11.666666666666666</v>
      </c>
      <c r="K130" s="5">
        <v>9.33</v>
      </c>
      <c r="L130" s="4">
        <v>4.333333333333333</v>
      </c>
    </row>
    <row r="131" spans="1:12" x14ac:dyDescent="0.25">
      <c r="A131" t="s">
        <v>176</v>
      </c>
      <c r="H131" s="4">
        <v>11.6</v>
      </c>
      <c r="I131" s="5">
        <v>11</v>
      </c>
      <c r="J131" s="4">
        <v>10.44</v>
      </c>
      <c r="K131" s="5">
        <v>8.17</v>
      </c>
      <c r="L131" s="4">
        <v>5.67</v>
      </c>
    </row>
    <row r="132" spans="1:12" x14ac:dyDescent="0.25">
      <c r="A132" t="s">
        <v>177</v>
      </c>
      <c r="I132" s="5">
        <v>5.333333333333333</v>
      </c>
      <c r="J132" s="4">
        <v>4.17</v>
      </c>
      <c r="K132" s="5">
        <v>3.94</v>
      </c>
      <c r="L132" s="4">
        <v>3.67</v>
      </c>
    </row>
    <row r="133" spans="1:12" x14ac:dyDescent="0.25">
      <c r="A133" t="s">
        <v>48</v>
      </c>
      <c r="J133" s="4">
        <v>1.7777777777777777</v>
      </c>
      <c r="K133" s="5">
        <v>1.6666666666666667</v>
      </c>
      <c r="L133" s="4">
        <v>1.6666666666666667</v>
      </c>
    </row>
    <row r="134" spans="1:12" x14ac:dyDescent="0.25">
      <c r="A134" t="s">
        <v>52</v>
      </c>
      <c r="K134" s="5">
        <v>2.3333333333333335</v>
      </c>
      <c r="L134" s="4">
        <v>2</v>
      </c>
    </row>
    <row r="135" spans="1:12" x14ac:dyDescent="0.25">
      <c r="A135" t="s">
        <v>178</v>
      </c>
      <c r="L135" s="4">
        <v>5.333333333333333</v>
      </c>
    </row>
  </sheetData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1"/>
  <sheetViews>
    <sheetView topLeftCell="A45" workbookViewId="0">
      <selection activeCell="B46" sqref="B46:B55"/>
    </sheetView>
  </sheetViews>
  <sheetFormatPr baseColWidth="10" defaultRowHeight="15" x14ac:dyDescent="0.25"/>
  <cols>
    <col min="15" max="17" width="12.5703125" bestFit="1" customWidth="1"/>
  </cols>
  <sheetData>
    <row r="1" spans="1:15" x14ac:dyDescent="0.25">
      <c r="I1" s="104" t="s">
        <v>236</v>
      </c>
      <c r="J1" s="104"/>
      <c r="K1" s="104"/>
      <c r="L1" s="104"/>
      <c r="M1" s="104"/>
    </row>
    <row r="2" spans="1:15" x14ac:dyDescent="0.25">
      <c r="I2" s="106">
        <v>41989</v>
      </c>
      <c r="J2" s="106"/>
      <c r="K2" s="106"/>
      <c r="L2" s="106"/>
      <c r="M2" s="106"/>
    </row>
    <row r="3" spans="1:15" x14ac:dyDescent="0.25">
      <c r="A3" t="s">
        <v>11</v>
      </c>
      <c r="C3" s="1" t="s">
        <v>0</v>
      </c>
      <c r="D3" s="1" t="s">
        <v>1</v>
      </c>
      <c r="E3" s="1" t="s">
        <v>2</v>
      </c>
      <c r="F3" s="1">
        <v>41982</v>
      </c>
      <c r="G3" s="1" t="s">
        <v>3</v>
      </c>
      <c r="H3" s="1" t="s">
        <v>6</v>
      </c>
      <c r="I3" s="14">
        <v>1</v>
      </c>
      <c r="J3" s="14">
        <v>9</v>
      </c>
      <c r="K3" s="14">
        <v>10</v>
      </c>
      <c r="L3" s="1" t="s">
        <v>161</v>
      </c>
      <c r="M3" s="74" t="s">
        <v>237</v>
      </c>
    </row>
    <row r="4" spans="1:15" x14ac:dyDescent="0.25">
      <c r="A4" t="s">
        <v>16</v>
      </c>
      <c r="B4" s="26" t="s">
        <v>179</v>
      </c>
      <c r="C4" s="5">
        <v>3.6666666666666665</v>
      </c>
      <c r="D4" s="5">
        <v>3.6666666666666665</v>
      </c>
      <c r="E4" s="5">
        <v>3.6666666666666665</v>
      </c>
      <c r="F4" s="5">
        <v>3.6666666666666665</v>
      </c>
      <c r="G4" s="5">
        <v>3.6666666666666665</v>
      </c>
      <c r="H4" s="5">
        <v>3.6666666666666665</v>
      </c>
      <c r="I4" s="73">
        <v>19</v>
      </c>
      <c r="J4" s="73">
        <v>28</v>
      </c>
      <c r="K4" s="73">
        <v>36</v>
      </c>
      <c r="L4" s="73">
        <f>(I4+J4+K4)</f>
        <v>83</v>
      </c>
      <c r="M4" s="75">
        <f>(L4/187)</f>
        <v>0.44385026737967914</v>
      </c>
      <c r="N4" s="4"/>
      <c r="O4" s="4"/>
    </row>
    <row r="5" spans="1:15" x14ac:dyDescent="0.25">
      <c r="B5" s="26" t="s">
        <v>56</v>
      </c>
      <c r="C5" s="5"/>
      <c r="D5" s="5">
        <v>13.333333333333334</v>
      </c>
      <c r="E5" s="5">
        <v>13.333333333333334</v>
      </c>
      <c r="F5" s="5">
        <v>13.333333333333334</v>
      </c>
      <c r="G5" s="5">
        <v>12.333333333333334</v>
      </c>
      <c r="H5" s="5">
        <v>10.333333333333334</v>
      </c>
      <c r="I5" s="73">
        <v>22</v>
      </c>
      <c r="J5" s="73">
        <v>12</v>
      </c>
      <c r="K5" s="73">
        <v>10</v>
      </c>
      <c r="L5" s="73">
        <f t="shared" ref="L5:L9" si="0">(I5+J5+K5)</f>
        <v>44</v>
      </c>
      <c r="M5" s="75">
        <f t="shared" ref="M5:M9" si="1">(L5/187)</f>
        <v>0.23529411764705882</v>
      </c>
      <c r="N5" s="4"/>
    </row>
    <row r="6" spans="1:15" x14ac:dyDescent="0.25">
      <c r="B6" s="26" t="s">
        <v>180</v>
      </c>
      <c r="C6" s="5"/>
      <c r="D6" s="5"/>
      <c r="E6" s="5">
        <v>37.666666666666664</v>
      </c>
      <c r="F6" s="5">
        <v>37.666666666666664</v>
      </c>
      <c r="G6" s="5">
        <v>37.666666666666664</v>
      </c>
      <c r="H6" s="5">
        <v>25</v>
      </c>
      <c r="I6" s="73">
        <v>2</v>
      </c>
      <c r="J6" s="73">
        <v>29</v>
      </c>
      <c r="K6" s="73">
        <v>4</v>
      </c>
      <c r="L6" s="73">
        <f t="shared" si="0"/>
        <v>35</v>
      </c>
      <c r="M6" s="75">
        <f t="shared" si="1"/>
        <v>0.18716577540106952</v>
      </c>
      <c r="N6" s="4"/>
      <c r="O6" s="4"/>
    </row>
    <row r="7" spans="1:15" x14ac:dyDescent="0.25">
      <c r="B7" s="26" t="s">
        <v>57</v>
      </c>
      <c r="C7" s="5"/>
      <c r="D7" s="5"/>
      <c r="E7" s="5"/>
      <c r="F7" s="5">
        <v>8.6666666666666661</v>
      </c>
      <c r="G7" s="5">
        <v>8.6666666666666661</v>
      </c>
      <c r="H7" s="5">
        <v>8</v>
      </c>
      <c r="I7" s="73">
        <v>0</v>
      </c>
      <c r="J7" s="73">
        <v>10</v>
      </c>
      <c r="K7" s="73">
        <v>2</v>
      </c>
      <c r="L7" s="73">
        <f t="shared" si="0"/>
        <v>12</v>
      </c>
      <c r="M7" s="75">
        <f t="shared" si="1"/>
        <v>6.4171122994652413E-2</v>
      </c>
      <c r="N7" s="4"/>
      <c r="O7" s="4"/>
    </row>
    <row r="8" spans="1:15" x14ac:dyDescent="0.25">
      <c r="B8" s="26" t="s">
        <v>58</v>
      </c>
      <c r="C8" s="5"/>
      <c r="D8" s="5"/>
      <c r="E8" s="5"/>
      <c r="F8" s="5"/>
      <c r="G8" s="5">
        <v>15.666666666666666</v>
      </c>
      <c r="H8" s="5">
        <v>15</v>
      </c>
      <c r="I8" s="73">
        <v>3</v>
      </c>
      <c r="J8" s="73">
        <v>3</v>
      </c>
      <c r="K8" s="73">
        <v>7</v>
      </c>
      <c r="L8" s="73">
        <f t="shared" si="0"/>
        <v>13</v>
      </c>
      <c r="M8" s="75">
        <f t="shared" si="1"/>
        <v>6.9518716577540107E-2</v>
      </c>
      <c r="N8" s="4"/>
      <c r="O8" s="4"/>
    </row>
    <row r="9" spans="1:15" x14ac:dyDescent="0.25">
      <c r="B9" s="26" t="s">
        <v>59</v>
      </c>
      <c r="C9" s="5"/>
      <c r="D9" s="5"/>
      <c r="E9" s="5"/>
      <c r="F9" s="5"/>
      <c r="G9" s="5"/>
      <c r="H9" s="5">
        <v>16</v>
      </c>
      <c r="I9" s="73">
        <v>0</v>
      </c>
      <c r="J9" s="73">
        <v>0</v>
      </c>
      <c r="K9" s="73">
        <v>0</v>
      </c>
      <c r="L9" s="73">
        <f t="shared" si="0"/>
        <v>0</v>
      </c>
      <c r="M9" s="75">
        <f t="shared" si="1"/>
        <v>0</v>
      </c>
    </row>
    <row r="10" spans="1:15" x14ac:dyDescent="0.25">
      <c r="B10" s="26"/>
      <c r="C10" s="5"/>
      <c r="D10" s="5"/>
      <c r="E10" s="5"/>
      <c r="F10" s="5"/>
      <c r="G10" s="5"/>
      <c r="H10" s="5"/>
      <c r="I10" s="5"/>
    </row>
    <row r="15" spans="1:15" x14ac:dyDescent="0.25">
      <c r="J15" s="104" t="s">
        <v>236</v>
      </c>
      <c r="K15" s="104"/>
      <c r="L15" s="104"/>
      <c r="M15" s="104"/>
      <c r="N15" s="104"/>
    </row>
    <row r="16" spans="1:15" x14ac:dyDescent="0.25">
      <c r="J16" s="106">
        <v>42023</v>
      </c>
      <c r="K16" s="106"/>
      <c r="L16" s="106"/>
      <c r="M16" s="106"/>
      <c r="N16" s="106"/>
    </row>
    <row r="17" spans="1:25" x14ac:dyDescent="0.25">
      <c r="A17" t="s">
        <v>12</v>
      </c>
      <c r="C17" s="1" t="s">
        <v>0</v>
      </c>
      <c r="D17" s="1" t="s">
        <v>1</v>
      </c>
      <c r="E17" s="1" t="s">
        <v>2</v>
      </c>
      <c r="F17" s="1">
        <v>41982</v>
      </c>
      <c r="G17" s="1" t="s">
        <v>3</v>
      </c>
      <c r="H17" s="1" t="s">
        <v>6</v>
      </c>
      <c r="I17" s="1" t="s">
        <v>7</v>
      </c>
      <c r="J17" s="14">
        <v>3</v>
      </c>
      <c r="K17" s="14">
        <v>5</v>
      </c>
      <c r="L17" s="14">
        <v>14</v>
      </c>
      <c r="M17" t="s">
        <v>162</v>
      </c>
      <c r="N17" s="74" t="s">
        <v>237</v>
      </c>
      <c r="V17" s="82"/>
    </row>
    <row r="18" spans="1:25" x14ac:dyDescent="0.25">
      <c r="A18" t="s">
        <v>15</v>
      </c>
      <c r="B18" s="26" t="s">
        <v>179</v>
      </c>
      <c r="C18" s="5">
        <v>3.3333333333333335</v>
      </c>
      <c r="D18" s="5">
        <v>3.3333333333333335</v>
      </c>
      <c r="E18" s="5">
        <v>3.3333333333333335</v>
      </c>
      <c r="F18" s="5">
        <v>3.3333333333333335</v>
      </c>
      <c r="G18" s="5">
        <v>3.3333333333333335</v>
      </c>
      <c r="H18" s="5">
        <v>3.3333333333333335</v>
      </c>
      <c r="I18" s="5">
        <v>2.6666666666666665</v>
      </c>
      <c r="J18" s="73">
        <v>25</v>
      </c>
      <c r="K18" s="73">
        <v>22</v>
      </c>
      <c r="L18" s="73">
        <v>25</v>
      </c>
      <c r="M18" s="73">
        <f>(J18+K18+L18)</f>
        <v>72</v>
      </c>
      <c r="N18" s="75">
        <f>(M18/180)</f>
        <v>0.4</v>
      </c>
      <c r="O18" s="4"/>
      <c r="P18" s="4"/>
      <c r="T18" s="16"/>
      <c r="V18" s="4"/>
      <c r="W18" s="4"/>
      <c r="X18" s="4"/>
      <c r="Y18" s="4"/>
    </row>
    <row r="19" spans="1:25" x14ac:dyDescent="0.25">
      <c r="B19" s="26" t="s">
        <v>56</v>
      </c>
      <c r="C19" s="5"/>
      <c r="D19" s="5">
        <v>7.666666666666667</v>
      </c>
      <c r="E19" s="5">
        <v>7.666666666666667</v>
      </c>
      <c r="F19" s="5">
        <v>7.666666666666667</v>
      </c>
      <c r="G19" s="5">
        <v>7.666666666666667</v>
      </c>
      <c r="H19" s="5">
        <v>6.666666666666667</v>
      </c>
      <c r="I19" s="5">
        <v>6.666666666666667</v>
      </c>
      <c r="J19" s="73">
        <v>17</v>
      </c>
      <c r="K19" s="73">
        <v>21</v>
      </c>
      <c r="L19" s="73">
        <v>16</v>
      </c>
      <c r="M19" s="73">
        <f t="shared" ref="M19:M24" si="2">(J19+K19+L19)</f>
        <v>54</v>
      </c>
      <c r="N19" s="75">
        <f t="shared" ref="N19:N24" si="3">(M19/180)</f>
        <v>0.3</v>
      </c>
      <c r="O19" s="4"/>
      <c r="P19" s="4"/>
      <c r="T19" s="16"/>
      <c r="V19" s="4"/>
    </row>
    <row r="20" spans="1:25" x14ac:dyDescent="0.25">
      <c r="B20" s="26" t="s">
        <v>180</v>
      </c>
      <c r="C20" s="5"/>
      <c r="D20" s="5"/>
      <c r="E20" s="5">
        <v>31</v>
      </c>
      <c r="F20" s="5">
        <v>30</v>
      </c>
      <c r="G20" s="5">
        <v>30</v>
      </c>
      <c r="H20" s="5">
        <v>26.666666666666668</v>
      </c>
      <c r="I20" s="5">
        <v>25.666666666666668</v>
      </c>
      <c r="J20" s="73">
        <v>9</v>
      </c>
      <c r="K20" s="73">
        <v>12</v>
      </c>
      <c r="L20" s="73">
        <v>9</v>
      </c>
      <c r="M20" s="73">
        <f t="shared" si="2"/>
        <v>30</v>
      </c>
      <c r="N20" s="75">
        <f t="shared" si="3"/>
        <v>0.16666666666666666</v>
      </c>
      <c r="O20" s="4"/>
      <c r="P20" s="4"/>
      <c r="T20" s="16"/>
      <c r="V20" s="4"/>
    </row>
    <row r="21" spans="1:25" x14ac:dyDescent="0.25">
      <c r="B21" s="26" t="s">
        <v>57</v>
      </c>
      <c r="C21" s="5"/>
      <c r="D21" s="5"/>
      <c r="E21" s="5"/>
      <c r="F21" s="5">
        <v>9.3333333333333339</v>
      </c>
      <c r="G21" s="5">
        <v>9.3333333333333339</v>
      </c>
      <c r="H21" s="5">
        <v>8.3333333333333339</v>
      </c>
      <c r="I21" s="5">
        <v>8.3333333333333339</v>
      </c>
      <c r="J21" s="73">
        <v>0</v>
      </c>
      <c r="K21" s="73">
        <v>10</v>
      </c>
      <c r="L21" s="73">
        <v>4</v>
      </c>
      <c r="M21" s="73">
        <f t="shared" si="2"/>
        <v>14</v>
      </c>
      <c r="N21" s="75">
        <f t="shared" si="3"/>
        <v>7.7777777777777779E-2</v>
      </c>
      <c r="O21" s="4"/>
      <c r="P21" s="4"/>
      <c r="T21" s="16"/>
      <c r="V21" s="4"/>
      <c r="W21" s="4"/>
      <c r="X21" s="4"/>
    </row>
    <row r="22" spans="1:25" x14ac:dyDescent="0.25">
      <c r="B22" s="26" t="s">
        <v>58</v>
      </c>
      <c r="C22" s="5"/>
      <c r="D22" s="5"/>
      <c r="E22" s="5"/>
      <c r="F22" s="5"/>
      <c r="G22" s="5">
        <v>15</v>
      </c>
      <c r="H22" s="5">
        <v>15</v>
      </c>
      <c r="I22" s="5">
        <v>15</v>
      </c>
      <c r="J22" s="73">
        <v>2</v>
      </c>
      <c r="K22" s="73">
        <v>3</v>
      </c>
      <c r="L22" s="73">
        <v>5</v>
      </c>
      <c r="M22" s="73">
        <f t="shared" si="2"/>
        <v>10</v>
      </c>
      <c r="N22" s="75">
        <f t="shared" si="3"/>
        <v>5.5555555555555552E-2</v>
      </c>
      <c r="O22" s="4"/>
      <c r="P22" s="4"/>
      <c r="T22" s="16"/>
      <c r="V22" s="4"/>
    </row>
    <row r="23" spans="1:25" x14ac:dyDescent="0.25">
      <c r="B23" s="26" t="s">
        <v>59</v>
      </c>
      <c r="C23" s="5"/>
      <c r="D23" s="5"/>
      <c r="E23" s="5"/>
      <c r="F23" s="5"/>
      <c r="G23" s="5"/>
      <c r="H23" s="5">
        <v>8</v>
      </c>
      <c r="I23" s="5">
        <v>8</v>
      </c>
      <c r="J23" s="73">
        <v>0</v>
      </c>
      <c r="K23" s="73">
        <v>0</v>
      </c>
      <c r="L23" s="73">
        <v>0</v>
      </c>
      <c r="M23" s="73">
        <f t="shared" si="2"/>
        <v>0</v>
      </c>
      <c r="N23" s="75">
        <f t="shared" si="3"/>
        <v>0</v>
      </c>
      <c r="O23" s="4"/>
      <c r="P23" s="4"/>
      <c r="T23" s="16"/>
      <c r="V23" s="4"/>
    </row>
    <row r="24" spans="1:25" x14ac:dyDescent="0.25">
      <c r="B24" s="26" t="s">
        <v>182</v>
      </c>
      <c r="C24" s="5"/>
      <c r="D24" s="5"/>
      <c r="E24" s="5"/>
      <c r="F24" s="5"/>
      <c r="G24" s="5"/>
      <c r="H24" s="5"/>
      <c r="I24" s="5">
        <v>6</v>
      </c>
      <c r="J24" s="73">
        <v>0</v>
      </c>
      <c r="K24" s="73">
        <v>0</v>
      </c>
      <c r="L24" s="73">
        <v>0</v>
      </c>
      <c r="M24" s="73">
        <f t="shared" si="2"/>
        <v>0</v>
      </c>
      <c r="N24" s="75">
        <f t="shared" si="3"/>
        <v>0</v>
      </c>
      <c r="O24" s="4"/>
      <c r="P24" s="4"/>
      <c r="T24" s="16"/>
      <c r="V24" s="4"/>
      <c r="W24" s="4"/>
      <c r="X24" s="4"/>
    </row>
    <row r="25" spans="1:25" x14ac:dyDescent="0.25">
      <c r="C25" s="5"/>
      <c r="D25" s="5"/>
      <c r="E25" s="5"/>
      <c r="F25" s="5"/>
      <c r="G25" s="5"/>
      <c r="H25" s="5"/>
      <c r="I25" s="5"/>
      <c r="J25" s="5"/>
      <c r="P25" s="4"/>
      <c r="T25" s="16"/>
      <c r="V25" s="4"/>
    </row>
    <row r="26" spans="1:25" x14ac:dyDescent="0.25">
      <c r="P26" s="4"/>
      <c r="T26" s="16"/>
      <c r="V26" s="4"/>
    </row>
    <row r="27" spans="1:25" x14ac:dyDescent="0.25">
      <c r="P27" s="4"/>
      <c r="T27" s="16"/>
      <c r="V27" s="4"/>
    </row>
    <row r="28" spans="1:25" x14ac:dyDescent="0.25">
      <c r="P28" s="4"/>
      <c r="T28" s="16"/>
      <c r="V28" s="4"/>
    </row>
    <row r="29" spans="1:25" x14ac:dyDescent="0.25">
      <c r="K29" s="104" t="s">
        <v>236</v>
      </c>
      <c r="L29" s="104"/>
      <c r="M29" s="104"/>
      <c r="P29" s="4"/>
    </row>
    <row r="30" spans="1:25" x14ac:dyDescent="0.25">
      <c r="K30" s="106" t="s">
        <v>238</v>
      </c>
      <c r="L30" s="106"/>
      <c r="M30" s="106"/>
      <c r="P30" s="4"/>
      <c r="W30" s="4"/>
      <c r="X30" s="4"/>
    </row>
    <row r="31" spans="1:25" x14ac:dyDescent="0.25">
      <c r="A31" t="s">
        <v>13</v>
      </c>
      <c r="C31" s="1" t="s">
        <v>0</v>
      </c>
      <c r="D31" s="1" t="s">
        <v>1</v>
      </c>
      <c r="E31" s="1" t="s">
        <v>2</v>
      </c>
      <c r="F31" s="1">
        <v>41982</v>
      </c>
      <c r="G31" s="1" t="s">
        <v>3</v>
      </c>
      <c r="H31" s="1" t="s">
        <v>6</v>
      </c>
      <c r="I31" s="1" t="s">
        <v>7</v>
      </c>
      <c r="J31" s="1" t="s">
        <v>10</v>
      </c>
      <c r="K31" s="14">
        <v>4</v>
      </c>
      <c r="L31" s="14">
        <v>6</v>
      </c>
      <c r="M31" s="14">
        <v>15</v>
      </c>
      <c r="N31" t="s">
        <v>163</v>
      </c>
      <c r="O31" s="74" t="s">
        <v>237</v>
      </c>
      <c r="P31" s="4"/>
    </row>
    <row r="32" spans="1:25" x14ac:dyDescent="0.25">
      <c r="A32" t="s">
        <v>17</v>
      </c>
      <c r="B32" s="26" t="s">
        <v>179</v>
      </c>
      <c r="C32" s="5">
        <v>4.333333333333333</v>
      </c>
      <c r="D32" s="5">
        <v>4.333333333333333</v>
      </c>
      <c r="E32" s="5">
        <v>4.333333333333333</v>
      </c>
      <c r="F32" s="5">
        <v>4.333333333333333</v>
      </c>
      <c r="G32" s="5">
        <v>4.333333333333333</v>
      </c>
      <c r="H32" s="5">
        <v>4.333333333333333</v>
      </c>
      <c r="I32" s="5">
        <v>4.333333333333333</v>
      </c>
      <c r="J32" s="5">
        <v>3.6666666666666665</v>
      </c>
      <c r="K32" s="73">
        <v>10</v>
      </c>
      <c r="L32" s="73">
        <v>11</v>
      </c>
      <c r="M32" s="73">
        <v>14</v>
      </c>
      <c r="N32" s="16">
        <f>(K32+L32+M32)</f>
        <v>35</v>
      </c>
      <c r="O32" s="70">
        <f>(N32/173)</f>
        <v>0.20231213872832371</v>
      </c>
      <c r="P32" s="4"/>
      <c r="X32" s="4"/>
      <c r="Y32" s="4"/>
    </row>
    <row r="33" spans="1:27" x14ac:dyDescent="0.25">
      <c r="B33" s="26" t="s">
        <v>56</v>
      </c>
      <c r="C33" s="5"/>
      <c r="D33" s="5">
        <v>11.333333333333334</v>
      </c>
      <c r="E33" s="5">
        <v>11.333333333333334</v>
      </c>
      <c r="F33" s="5">
        <v>11.333333333333334</v>
      </c>
      <c r="G33" s="5">
        <v>11.333333333333334</v>
      </c>
      <c r="H33" s="5">
        <v>8.6666666666666661</v>
      </c>
      <c r="I33" s="5">
        <v>8</v>
      </c>
      <c r="J33" s="5">
        <v>5.666666666666667</v>
      </c>
      <c r="K33" s="73">
        <v>16</v>
      </c>
      <c r="L33" s="73">
        <v>21</v>
      </c>
      <c r="M33" s="73">
        <v>18</v>
      </c>
      <c r="N33" s="16">
        <f t="shared" ref="N33:N39" si="4">(K33+L33+M33)</f>
        <v>55</v>
      </c>
      <c r="O33" s="70">
        <f t="shared" ref="O33:O39" si="5">(N33/173)</f>
        <v>0.31791907514450868</v>
      </c>
      <c r="P33" s="4"/>
    </row>
    <row r="34" spans="1:27" x14ac:dyDescent="0.25">
      <c r="B34" s="26" t="s">
        <v>180</v>
      </c>
      <c r="C34" s="5"/>
      <c r="D34" s="5"/>
      <c r="E34" s="5">
        <v>35.333333333333336</v>
      </c>
      <c r="F34" s="5">
        <v>35.333333333333336</v>
      </c>
      <c r="G34" s="5">
        <v>34.666666666666664</v>
      </c>
      <c r="H34" s="5">
        <v>17</v>
      </c>
      <c r="I34" s="5">
        <v>13</v>
      </c>
      <c r="J34" s="5">
        <v>12</v>
      </c>
      <c r="K34" s="73">
        <v>5</v>
      </c>
      <c r="L34" s="73">
        <v>13</v>
      </c>
      <c r="M34" s="73">
        <v>15</v>
      </c>
      <c r="N34" s="16">
        <f t="shared" si="4"/>
        <v>33</v>
      </c>
      <c r="O34" s="70">
        <f t="shared" si="5"/>
        <v>0.19075144508670519</v>
      </c>
      <c r="P34" s="4"/>
    </row>
    <row r="35" spans="1:27" x14ac:dyDescent="0.25">
      <c r="B35" s="26" t="s">
        <v>57</v>
      </c>
      <c r="C35" s="5"/>
      <c r="D35" s="5"/>
      <c r="E35" s="5"/>
      <c r="F35" s="5">
        <v>8.6666666666666661</v>
      </c>
      <c r="G35" s="5">
        <v>8.6666666666666661</v>
      </c>
      <c r="H35" s="5">
        <v>7</v>
      </c>
      <c r="I35" s="5">
        <v>6</v>
      </c>
      <c r="J35" s="5">
        <v>5.333333333333333</v>
      </c>
      <c r="K35" s="73">
        <v>1</v>
      </c>
      <c r="L35" s="73">
        <v>9</v>
      </c>
      <c r="M35" s="73">
        <v>9</v>
      </c>
      <c r="N35" s="16">
        <f t="shared" si="4"/>
        <v>19</v>
      </c>
      <c r="O35" s="70">
        <f t="shared" si="5"/>
        <v>0.10982658959537572</v>
      </c>
      <c r="P35" s="4"/>
      <c r="X35" s="4"/>
      <c r="Y35" s="4"/>
    </row>
    <row r="36" spans="1:27" x14ac:dyDescent="0.25">
      <c r="B36" s="26" t="s">
        <v>58</v>
      </c>
      <c r="C36" s="5"/>
      <c r="D36" s="5"/>
      <c r="E36" s="5"/>
      <c r="F36" s="5"/>
      <c r="G36" s="5">
        <v>23.333333333333332</v>
      </c>
      <c r="H36" s="5">
        <v>23.333333333333332</v>
      </c>
      <c r="I36" s="5">
        <v>19.333333333333332</v>
      </c>
      <c r="J36" s="5">
        <v>18</v>
      </c>
      <c r="K36" s="73">
        <v>10</v>
      </c>
      <c r="L36" s="73">
        <v>8</v>
      </c>
      <c r="M36" s="73">
        <v>10</v>
      </c>
      <c r="N36" s="16">
        <f t="shared" si="4"/>
        <v>28</v>
      </c>
      <c r="O36" s="70">
        <f t="shared" si="5"/>
        <v>0.16184971098265896</v>
      </c>
      <c r="P36" s="4"/>
      <c r="Q36" s="4"/>
    </row>
    <row r="37" spans="1:27" x14ac:dyDescent="0.25">
      <c r="B37" s="26" t="s">
        <v>59</v>
      </c>
      <c r="C37" s="5"/>
      <c r="D37" s="5"/>
      <c r="E37" s="5"/>
      <c r="F37" s="5"/>
      <c r="G37" s="5"/>
      <c r="H37" s="5">
        <v>12.333333333333334</v>
      </c>
      <c r="I37" s="5">
        <v>12.333333333333334</v>
      </c>
      <c r="J37" s="5">
        <v>10</v>
      </c>
      <c r="K37" s="73">
        <v>0</v>
      </c>
      <c r="L37" s="73">
        <v>1</v>
      </c>
      <c r="M37" s="73">
        <v>2</v>
      </c>
      <c r="N37" s="16">
        <f t="shared" si="4"/>
        <v>3</v>
      </c>
      <c r="O37" s="70">
        <f t="shared" si="5"/>
        <v>1.7341040462427744E-2</v>
      </c>
      <c r="P37" s="4"/>
      <c r="Q37" s="4"/>
    </row>
    <row r="38" spans="1:27" x14ac:dyDescent="0.25">
      <c r="B38" s="26" t="s">
        <v>182</v>
      </c>
      <c r="C38" s="5"/>
      <c r="D38" s="5"/>
      <c r="E38" s="5"/>
      <c r="F38" s="5"/>
      <c r="G38" s="5"/>
      <c r="H38" s="5"/>
      <c r="I38" s="5">
        <v>10</v>
      </c>
      <c r="J38" s="5">
        <v>9.6666666666666661</v>
      </c>
      <c r="K38" s="73">
        <v>0</v>
      </c>
      <c r="L38" s="73">
        <v>0</v>
      </c>
      <c r="M38" s="73">
        <v>0</v>
      </c>
      <c r="N38" s="16">
        <f t="shared" si="4"/>
        <v>0</v>
      </c>
      <c r="O38" s="70">
        <f t="shared" si="5"/>
        <v>0</v>
      </c>
      <c r="P38" s="4"/>
      <c r="Q38" s="4"/>
      <c r="X38" s="4"/>
      <c r="Y38" s="4"/>
    </row>
    <row r="39" spans="1:27" x14ac:dyDescent="0.25">
      <c r="B39" t="s">
        <v>183</v>
      </c>
      <c r="C39" s="5"/>
      <c r="D39" s="5"/>
      <c r="E39" s="5"/>
      <c r="F39" s="5"/>
      <c r="G39" s="5"/>
      <c r="H39" s="5"/>
      <c r="I39" s="5"/>
      <c r="J39" s="5">
        <v>18.666666666666668</v>
      </c>
      <c r="K39" s="73">
        <v>0</v>
      </c>
      <c r="L39" s="73">
        <v>0</v>
      </c>
      <c r="M39" s="73">
        <v>0</v>
      </c>
      <c r="N39" s="16">
        <f t="shared" si="4"/>
        <v>0</v>
      </c>
      <c r="O39" s="70">
        <f t="shared" si="5"/>
        <v>0</v>
      </c>
    </row>
    <row r="40" spans="1:27" x14ac:dyDescent="0.25">
      <c r="C40" s="5"/>
      <c r="D40" s="5"/>
      <c r="E40" s="5"/>
      <c r="F40" s="5"/>
      <c r="G40" s="5"/>
      <c r="H40" s="5"/>
      <c r="I40" s="5"/>
      <c r="J40" s="5"/>
      <c r="K40" s="12"/>
      <c r="L40" s="12"/>
      <c r="M40" s="12"/>
    </row>
    <row r="41" spans="1:27" x14ac:dyDescent="0.25">
      <c r="K41" s="12"/>
      <c r="L41" s="12"/>
      <c r="M41" s="12"/>
      <c r="X41" s="4"/>
      <c r="Y41" s="4"/>
    </row>
    <row r="42" spans="1:27" x14ac:dyDescent="0.25">
      <c r="K42" s="12"/>
      <c r="L42" s="12"/>
      <c r="M42" s="12"/>
    </row>
    <row r="43" spans="1:27" x14ac:dyDescent="0.25">
      <c r="L43" s="104" t="s">
        <v>236</v>
      </c>
      <c r="M43" s="104"/>
      <c r="N43" s="104"/>
      <c r="O43" s="104"/>
      <c r="P43" s="104"/>
    </row>
    <row r="44" spans="1:27" x14ac:dyDescent="0.25">
      <c r="L44" s="2" t="s">
        <v>8</v>
      </c>
      <c r="M44" s="101" t="s">
        <v>239</v>
      </c>
      <c r="N44" s="101"/>
      <c r="O44" s="101"/>
      <c r="X44" s="4"/>
      <c r="Y44" s="4"/>
    </row>
    <row r="45" spans="1:27" x14ac:dyDescent="0.25">
      <c r="A45" t="s">
        <v>14</v>
      </c>
      <c r="C45" s="1" t="s">
        <v>0</v>
      </c>
      <c r="D45" s="1" t="s">
        <v>1</v>
      </c>
      <c r="E45" s="1" t="s">
        <v>2</v>
      </c>
      <c r="F45" s="1">
        <v>41982</v>
      </c>
      <c r="G45" s="1" t="s">
        <v>3</v>
      </c>
      <c r="H45" s="1" t="s">
        <v>6</v>
      </c>
      <c r="I45" s="1" t="s">
        <v>7</v>
      </c>
      <c r="J45" s="1" t="s">
        <v>10</v>
      </c>
      <c r="K45" s="1">
        <v>42053</v>
      </c>
      <c r="L45" s="1">
        <v>42080</v>
      </c>
      <c r="M45" s="17">
        <v>8</v>
      </c>
      <c r="N45" s="41">
        <v>11</v>
      </c>
      <c r="O45" s="41">
        <v>13</v>
      </c>
      <c r="P45" t="s">
        <v>164</v>
      </c>
      <c r="Q45" s="74" t="s">
        <v>237</v>
      </c>
    </row>
    <row r="46" spans="1:27" x14ac:dyDescent="0.25">
      <c r="A46" t="s">
        <v>18</v>
      </c>
      <c r="B46" s="26" t="s">
        <v>179</v>
      </c>
      <c r="C46" s="5">
        <v>4</v>
      </c>
      <c r="D46" s="5">
        <v>4</v>
      </c>
      <c r="E46" s="5">
        <v>4</v>
      </c>
      <c r="F46" s="5">
        <v>4</v>
      </c>
      <c r="G46" s="5">
        <v>4</v>
      </c>
      <c r="H46" s="5">
        <v>4</v>
      </c>
      <c r="I46" s="5">
        <v>4</v>
      </c>
      <c r="J46" s="5">
        <v>4</v>
      </c>
      <c r="K46" s="5">
        <v>3.3333333333333335</v>
      </c>
      <c r="L46" s="5">
        <v>1.3333333333333333</v>
      </c>
      <c r="M46" s="73">
        <v>18</v>
      </c>
      <c r="N46" s="73">
        <v>14</v>
      </c>
      <c r="O46" s="73">
        <v>10</v>
      </c>
      <c r="P46" s="16">
        <f>(M46+N46+O46)</f>
        <v>42</v>
      </c>
      <c r="Q46" s="70">
        <f>(P46/186)</f>
        <v>0.22580645161290322</v>
      </c>
      <c r="Z46" s="4"/>
      <c r="AA46" s="4"/>
    </row>
    <row r="47" spans="1:27" x14ac:dyDescent="0.25">
      <c r="B47" s="26" t="s">
        <v>56</v>
      </c>
      <c r="C47" s="5"/>
      <c r="D47" s="5">
        <v>8</v>
      </c>
      <c r="E47" s="5">
        <v>8</v>
      </c>
      <c r="F47" s="5">
        <v>8</v>
      </c>
      <c r="G47" s="5">
        <v>7.333333333333333</v>
      </c>
      <c r="H47" s="5">
        <v>5.333333333333333</v>
      </c>
      <c r="I47" s="5">
        <v>5.333333333333333</v>
      </c>
      <c r="J47" s="5">
        <v>5.333333333333333</v>
      </c>
      <c r="K47" s="5">
        <v>5</v>
      </c>
      <c r="L47" s="5">
        <v>4.666666666666667</v>
      </c>
      <c r="M47" s="73">
        <v>15</v>
      </c>
      <c r="N47" s="73">
        <v>9</v>
      </c>
      <c r="O47" s="73">
        <v>21</v>
      </c>
      <c r="P47" s="16">
        <f t="shared" ref="P47:P55" si="6">(M47+N47+O47)</f>
        <v>45</v>
      </c>
      <c r="Q47" s="70">
        <f t="shared" ref="Q47:Q55" si="7">(P47/186)</f>
        <v>0.24193548387096775</v>
      </c>
    </row>
    <row r="48" spans="1:27" x14ac:dyDescent="0.25">
      <c r="B48" s="26" t="s">
        <v>180</v>
      </c>
      <c r="C48" s="5"/>
      <c r="D48" s="5"/>
      <c r="E48" s="5">
        <v>15.666666666666666</v>
      </c>
      <c r="F48" s="5">
        <v>15.666666666666666</v>
      </c>
      <c r="G48" s="5">
        <v>15.333333333333334</v>
      </c>
      <c r="H48" s="5">
        <v>8.6666666666666661</v>
      </c>
      <c r="I48" s="5">
        <v>8.3333333333333339</v>
      </c>
      <c r="J48" s="5">
        <v>7.333333333333333</v>
      </c>
      <c r="K48" s="5">
        <v>7</v>
      </c>
      <c r="L48" s="5">
        <v>7</v>
      </c>
      <c r="M48" s="73">
        <v>8</v>
      </c>
      <c r="N48" s="73">
        <v>7</v>
      </c>
      <c r="O48" s="73">
        <v>12</v>
      </c>
      <c r="P48" s="16">
        <f t="shared" si="6"/>
        <v>27</v>
      </c>
      <c r="Q48" s="70">
        <f t="shared" si="7"/>
        <v>0.14516129032258066</v>
      </c>
    </row>
    <row r="49" spans="1:27" x14ac:dyDescent="0.25">
      <c r="B49" s="26" t="s">
        <v>57</v>
      </c>
      <c r="C49" s="5"/>
      <c r="D49" s="5"/>
      <c r="E49" s="5"/>
      <c r="F49" s="5">
        <v>22</v>
      </c>
      <c r="G49" s="5">
        <v>22</v>
      </c>
      <c r="H49" s="5">
        <v>19.666666666666668</v>
      </c>
      <c r="I49" s="5">
        <v>15</v>
      </c>
      <c r="J49" s="5">
        <v>14.666666666666666</v>
      </c>
      <c r="K49" s="5">
        <v>14</v>
      </c>
      <c r="L49" s="5">
        <v>13.333333333333334</v>
      </c>
      <c r="M49" s="73">
        <v>15</v>
      </c>
      <c r="N49" s="73">
        <v>13</v>
      </c>
      <c r="O49" s="73">
        <v>21</v>
      </c>
      <c r="P49" s="16">
        <f t="shared" si="6"/>
        <v>49</v>
      </c>
      <c r="Q49" s="70">
        <f t="shared" si="7"/>
        <v>0.26344086021505375</v>
      </c>
      <c r="Z49" s="4"/>
      <c r="AA49" s="4"/>
    </row>
    <row r="50" spans="1:27" x14ac:dyDescent="0.25">
      <c r="B50" s="26" t="s">
        <v>58</v>
      </c>
      <c r="C50" s="5"/>
      <c r="D50" s="5"/>
      <c r="E50" s="5"/>
      <c r="F50" s="5"/>
      <c r="G50" s="5">
        <v>24.333333333333332</v>
      </c>
      <c r="H50" s="5">
        <v>24.333333333333332</v>
      </c>
      <c r="I50" s="5">
        <v>23</v>
      </c>
      <c r="J50" s="5">
        <v>21.333333333333332</v>
      </c>
      <c r="K50" s="5">
        <v>20.666666666666668</v>
      </c>
      <c r="L50" s="5">
        <v>20.333333333333332</v>
      </c>
      <c r="M50" s="73">
        <v>6</v>
      </c>
      <c r="N50" s="73">
        <v>8</v>
      </c>
      <c r="O50" s="73">
        <v>5</v>
      </c>
      <c r="P50" s="16">
        <f t="shared" si="6"/>
        <v>19</v>
      </c>
      <c r="Q50" s="70">
        <f t="shared" si="7"/>
        <v>0.10215053763440861</v>
      </c>
      <c r="R50" s="4"/>
      <c r="S50" s="4"/>
      <c r="T50" s="4"/>
    </row>
    <row r="51" spans="1:27" x14ac:dyDescent="0.25">
      <c r="B51" s="26" t="s">
        <v>59</v>
      </c>
      <c r="C51" s="5"/>
      <c r="D51" s="5"/>
      <c r="E51" s="5"/>
      <c r="F51" s="5"/>
      <c r="G51" s="5"/>
      <c r="H51" s="5">
        <v>10.333333333333334</v>
      </c>
      <c r="I51" s="5">
        <v>10.333333333333334</v>
      </c>
      <c r="J51" s="5">
        <v>10.333333333333334</v>
      </c>
      <c r="K51" s="5">
        <v>6.333333333333333</v>
      </c>
      <c r="L51" s="5">
        <v>5.666666666666667</v>
      </c>
      <c r="M51" s="73">
        <v>1</v>
      </c>
      <c r="N51" s="73">
        <v>1</v>
      </c>
      <c r="O51" s="73">
        <v>2</v>
      </c>
      <c r="P51" s="16">
        <f t="shared" si="6"/>
        <v>4</v>
      </c>
      <c r="Q51" s="70">
        <f t="shared" si="7"/>
        <v>2.1505376344086023E-2</v>
      </c>
      <c r="R51" s="4"/>
      <c r="S51" s="4"/>
      <c r="T51" s="4"/>
    </row>
    <row r="52" spans="1:27" x14ac:dyDescent="0.25">
      <c r="B52" s="26" t="s">
        <v>182</v>
      </c>
      <c r="C52" s="5"/>
      <c r="D52" s="5"/>
      <c r="E52" s="5"/>
      <c r="F52" s="5"/>
      <c r="G52" s="5"/>
      <c r="H52" s="5"/>
      <c r="I52" s="5">
        <v>4.333333333333333</v>
      </c>
      <c r="J52" s="5">
        <v>4.333333333333333</v>
      </c>
      <c r="K52" s="5">
        <v>3.6666666666666665</v>
      </c>
      <c r="L52" s="5">
        <v>3</v>
      </c>
      <c r="M52" s="73">
        <v>0</v>
      </c>
      <c r="N52" s="73">
        <v>0</v>
      </c>
      <c r="O52" s="73">
        <v>0</v>
      </c>
      <c r="P52" s="16">
        <f t="shared" si="6"/>
        <v>0</v>
      </c>
      <c r="Q52" s="70">
        <f t="shared" si="7"/>
        <v>0</v>
      </c>
      <c r="R52" s="4"/>
      <c r="S52" s="4"/>
      <c r="T52" s="4"/>
      <c r="Z52" s="4"/>
      <c r="AA52" s="4"/>
    </row>
    <row r="53" spans="1:27" x14ac:dyDescent="0.25">
      <c r="B53" t="s">
        <v>183</v>
      </c>
      <c r="C53" s="5"/>
      <c r="D53" s="5"/>
      <c r="E53" s="5"/>
      <c r="F53" s="5"/>
      <c r="G53" s="5"/>
      <c r="H53" s="5"/>
      <c r="I53" s="5"/>
      <c r="J53" s="5">
        <v>4</v>
      </c>
      <c r="K53" s="5">
        <v>3.3333333333333335</v>
      </c>
      <c r="L53" s="5">
        <v>2</v>
      </c>
      <c r="M53" s="73">
        <v>0</v>
      </c>
      <c r="N53" s="73">
        <v>0</v>
      </c>
      <c r="O53" s="73">
        <v>0</v>
      </c>
      <c r="P53" s="16">
        <f t="shared" si="6"/>
        <v>0</v>
      </c>
      <c r="Q53" s="70">
        <f t="shared" si="7"/>
        <v>0</v>
      </c>
      <c r="R53" s="4"/>
      <c r="S53" s="4"/>
      <c r="T53" s="4"/>
    </row>
    <row r="54" spans="1:27" x14ac:dyDescent="0.25">
      <c r="B54" t="s">
        <v>60</v>
      </c>
      <c r="C54" s="5"/>
      <c r="D54" s="5"/>
      <c r="E54" s="5"/>
      <c r="F54" s="5"/>
      <c r="G54" s="5"/>
      <c r="H54" s="5"/>
      <c r="I54" s="5"/>
      <c r="J54" s="5"/>
      <c r="K54" s="5">
        <v>1</v>
      </c>
      <c r="L54" s="5">
        <v>0.66666666666666663</v>
      </c>
      <c r="M54" s="73">
        <v>0</v>
      </c>
      <c r="N54" s="73">
        <v>0</v>
      </c>
      <c r="O54" s="73">
        <v>0</v>
      </c>
      <c r="P54" s="16">
        <f t="shared" si="6"/>
        <v>0</v>
      </c>
      <c r="Q54" s="70">
        <f t="shared" si="7"/>
        <v>0</v>
      </c>
      <c r="R54" s="4"/>
      <c r="S54" s="4"/>
      <c r="T54" s="4"/>
    </row>
    <row r="55" spans="1:27" x14ac:dyDescent="0.25">
      <c r="B55" t="s">
        <v>61</v>
      </c>
      <c r="C55" s="5"/>
      <c r="D55" s="5"/>
      <c r="E55" s="5"/>
      <c r="F55" s="5"/>
      <c r="G55" s="5"/>
      <c r="H55" s="5"/>
      <c r="I55" s="5"/>
      <c r="J55" s="5"/>
      <c r="K55" s="5"/>
      <c r="L55" s="5">
        <v>2.6666666666666665</v>
      </c>
      <c r="M55" s="73">
        <v>0</v>
      </c>
      <c r="N55" s="73">
        <v>0</v>
      </c>
      <c r="O55" s="73">
        <v>0</v>
      </c>
      <c r="P55" s="16">
        <f t="shared" si="6"/>
        <v>0</v>
      </c>
      <c r="Q55" s="70">
        <f t="shared" si="7"/>
        <v>0</v>
      </c>
      <c r="Z55" s="4"/>
      <c r="AA55" s="4"/>
    </row>
    <row r="57" spans="1:27" x14ac:dyDescent="0.25">
      <c r="M57" s="104" t="s">
        <v>236</v>
      </c>
      <c r="N57" s="104"/>
      <c r="O57" s="104"/>
    </row>
    <row r="58" spans="1:27" x14ac:dyDescent="0.25">
      <c r="M58" s="105">
        <v>42108</v>
      </c>
      <c r="N58" s="105"/>
      <c r="O58" s="105"/>
      <c r="T58" s="26"/>
      <c r="U58" s="26"/>
      <c r="V58" s="26"/>
      <c r="W58" s="26"/>
      <c r="X58" s="26"/>
      <c r="Z58" s="4"/>
      <c r="AA58" s="4"/>
    </row>
    <row r="59" spans="1:27" x14ac:dyDescent="0.25">
      <c r="A59" t="s">
        <v>19</v>
      </c>
      <c r="C59" s="1" t="s">
        <v>0</v>
      </c>
      <c r="D59" s="1" t="s">
        <v>1</v>
      </c>
      <c r="E59" s="1" t="s">
        <v>2</v>
      </c>
      <c r="F59" s="1">
        <v>41982</v>
      </c>
      <c r="G59" s="1" t="s">
        <v>3</v>
      </c>
      <c r="H59" s="1" t="s">
        <v>6</v>
      </c>
      <c r="I59" s="1" t="s">
        <v>7</v>
      </c>
      <c r="J59" s="1" t="s">
        <v>10</v>
      </c>
      <c r="K59" s="1">
        <v>42053</v>
      </c>
      <c r="L59" s="1">
        <v>42080</v>
      </c>
      <c r="M59" s="14">
        <v>2</v>
      </c>
      <c r="N59" s="14">
        <v>7</v>
      </c>
      <c r="O59" s="14">
        <v>12</v>
      </c>
      <c r="P59" t="s">
        <v>165</v>
      </c>
      <c r="Q59" s="74" t="s">
        <v>237</v>
      </c>
      <c r="T59" s="51"/>
      <c r="U59" s="51"/>
      <c r="V59" s="51"/>
      <c r="W59" s="51"/>
      <c r="X59" s="51"/>
    </row>
    <row r="60" spans="1:27" x14ac:dyDescent="0.25">
      <c r="A60" t="s">
        <v>20</v>
      </c>
      <c r="B60" s="26" t="s">
        <v>179</v>
      </c>
      <c r="C60" s="5">
        <v>3.3333333333333335</v>
      </c>
      <c r="D60" s="5">
        <v>3.3333333333333335</v>
      </c>
      <c r="E60" s="5">
        <v>3.3333333333333335</v>
      </c>
      <c r="F60" s="5">
        <v>3.3333333333333335</v>
      </c>
      <c r="G60" s="5">
        <v>3.3333333333333335</v>
      </c>
      <c r="H60" s="5">
        <v>3.3333333333333335</v>
      </c>
      <c r="I60" s="5">
        <v>3.3333333333333335</v>
      </c>
      <c r="J60" s="5">
        <v>3.3333333333333335</v>
      </c>
      <c r="K60" s="5">
        <v>3.3333333333333335</v>
      </c>
      <c r="L60" s="5">
        <v>3.3333333333333335</v>
      </c>
      <c r="M60" s="73">
        <v>16</v>
      </c>
      <c r="N60" s="69">
        <v>10</v>
      </c>
      <c r="O60" s="69">
        <v>13</v>
      </c>
      <c r="P60" s="76">
        <f>(M60+N60+O60)</f>
        <v>39</v>
      </c>
      <c r="Q60" s="75">
        <f>(P60/160)</f>
        <v>0.24374999999999999</v>
      </c>
      <c r="R60" s="4"/>
      <c r="T60" s="51"/>
      <c r="U60" s="51"/>
      <c r="V60" s="51"/>
      <c r="W60" s="51"/>
      <c r="X60" s="51"/>
      <c r="Z60" s="4"/>
      <c r="AA60" s="4"/>
    </row>
    <row r="61" spans="1:27" x14ac:dyDescent="0.25">
      <c r="B61" s="26" t="s">
        <v>56</v>
      </c>
      <c r="C61" s="5"/>
      <c r="D61" s="5">
        <v>11</v>
      </c>
      <c r="E61" s="5">
        <v>11</v>
      </c>
      <c r="F61" s="5">
        <v>11</v>
      </c>
      <c r="G61" s="5">
        <v>11</v>
      </c>
      <c r="H61" s="5">
        <v>6.333333333333333</v>
      </c>
      <c r="I61" s="5">
        <v>6.333333333333333</v>
      </c>
      <c r="J61" s="5">
        <v>4</v>
      </c>
      <c r="K61" s="5">
        <v>3</v>
      </c>
      <c r="L61" s="5">
        <v>3</v>
      </c>
      <c r="M61" s="73">
        <v>18</v>
      </c>
      <c r="N61" s="69">
        <v>19</v>
      </c>
      <c r="O61" s="69">
        <v>10</v>
      </c>
      <c r="P61" s="76">
        <f t="shared" ref="P61:P69" si="8">(M61+N61+O61)</f>
        <v>47</v>
      </c>
      <c r="Q61" s="75">
        <f t="shared" ref="Q61:Q69" si="9">(P61/160)</f>
        <v>0.29375000000000001</v>
      </c>
      <c r="R61" s="4"/>
      <c r="T61" s="51"/>
      <c r="U61" s="51"/>
      <c r="V61" s="51"/>
      <c r="W61" s="51"/>
      <c r="X61" s="51"/>
      <c r="Z61" s="4"/>
      <c r="AA61" s="4"/>
    </row>
    <row r="62" spans="1:27" x14ac:dyDescent="0.25">
      <c r="B62" s="26" t="s">
        <v>180</v>
      </c>
      <c r="C62" s="5"/>
      <c r="D62" s="5"/>
      <c r="E62" s="5">
        <v>27.666666666666668</v>
      </c>
      <c r="F62" s="5">
        <v>27.666666666666668</v>
      </c>
      <c r="G62" s="5">
        <v>27.666666666666668</v>
      </c>
      <c r="H62" s="5">
        <v>18.333333333333332</v>
      </c>
      <c r="I62" s="5">
        <v>17.333333333333332</v>
      </c>
      <c r="J62" s="5">
        <v>16</v>
      </c>
      <c r="K62" s="5">
        <v>14</v>
      </c>
      <c r="L62" s="5">
        <v>13.333333333333334</v>
      </c>
      <c r="M62" s="73">
        <v>13</v>
      </c>
      <c r="N62" s="69">
        <v>18</v>
      </c>
      <c r="O62" s="69">
        <v>4</v>
      </c>
      <c r="P62" s="76">
        <f t="shared" si="8"/>
        <v>35</v>
      </c>
      <c r="Q62" s="75">
        <f t="shared" si="9"/>
        <v>0.21875</v>
      </c>
      <c r="R62" s="4"/>
      <c r="T62" s="51"/>
      <c r="U62" s="51"/>
      <c r="V62" s="51"/>
      <c r="W62" s="51"/>
      <c r="X62" s="51"/>
    </row>
    <row r="63" spans="1:27" x14ac:dyDescent="0.25">
      <c r="B63" s="26" t="s">
        <v>57</v>
      </c>
      <c r="C63" s="5"/>
      <c r="D63" s="5"/>
      <c r="E63" s="5"/>
      <c r="F63" s="5">
        <v>9.3333333333333339</v>
      </c>
      <c r="G63" s="5">
        <v>9.3333333333333339</v>
      </c>
      <c r="H63" s="5">
        <v>9.3333333333333339</v>
      </c>
      <c r="I63" s="5">
        <v>9.3333333333333339</v>
      </c>
      <c r="J63" s="5">
        <v>9</v>
      </c>
      <c r="K63" s="5">
        <v>8.3333333333333339</v>
      </c>
      <c r="L63" s="5">
        <v>6.333333333333333</v>
      </c>
      <c r="M63" s="73">
        <v>9</v>
      </c>
      <c r="N63" s="69">
        <v>6</v>
      </c>
      <c r="O63" s="69">
        <v>3</v>
      </c>
      <c r="P63" s="76">
        <f t="shared" si="8"/>
        <v>18</v>
      </c>
      <c r="Q63" s="75">
        <f t="shared" si="9"/>
        <v>0.1125</v>
      </c>
      <c r="R63" s="4"/>
      <c r="T63" s="51"/>
      <c r="U63" s="51"/>
      <c r="V63" s="51"/>
      <c r="W63" s="51"/>
      <c r="X63" s="51"/>
      <c r="Z63" s="4"/>
      <c r="AA63" s="4"/>
    </row>
    <row r="64" spans="1:27" x14ac:dyDescent="0.25">
      <c r="B64" s="26" t="s">
        <v>58</v>
      </c>
      <c r="C64" s="5"/>
      <c r="D64" s="5"/>
      <c r="E64" s="5"/>
      <c r="F64" s="5"/>
      <c r="G64" s="5">
        <v>9.3333333333333339</v>
      </c>
      <c r="H64" s="5">
        <v>8.3333333333333339</v>
      </c>
      <c r="I64" s="5">
        <v>8.3333333333333339</v>
      </c>
      <c r="J64" s="5">
        <v>8.3333333333333339</v>
      </c>
      <c r="K64" s="5">
        <v>7</v>
      </c>
      <c r="L64" s="5">
        <v>6.666666666666667</v>
      </c>
      <c r="M64" s="73">
        <v>0</v>
      </c>
      <c r="N64" s="69">
        <v>3</v>
      </c>
      <c r="O64" s="69">
        <v>3</v>
      </c>
      <c r="P64" s="76">
        <f t="shared" si="8"/>
        <v>6</v>
      </c>
      <c r="Q64" s="75">
        <f t="shared" si="9"/>
        <v>3.7499999999999999E-2</v>
      </c>
      <c r="R64" s="4"/>
      <c r="T64" s="51"/>
      <c r="U64" s="51"/>
      <c r="V64" s="51"/>
      <c r="W64" s="51"/>
      <c r="X64" s="51"/>
    </row>
    <row r="65" spans="2:27" x14ac:dyDescent="0.25">
      <c r="B65" s="26" t="s">
        <v>59</v>
      </c>
      <c r="C65" s="5"/>
      <c r="D65" s="5"/>
      <c r="E65" s="5"/>
      <c r="F65" s="5"/>
      <c r="G65" s="5"/>
      <c r="H65" s="5">
        <v>4</v>
      </c>
      <c r="I65" s="5">
        <v>4</v>
      </c>
      <c r="J65" s="5">
        <v>4</v>
      </c>
      <c r="K65" s="5">
        <v>4</v>
      </c>
      <c r="L65" s="5">
        <v>3.3333333333333335</v>
      </c>
      <c r="M65" s="73">
        <v>0</v>
      </c>
      <c r="N65" s="69">
        <v>1</v>
      </c>
      <c r="O65" s="69">
        <v>0</v>
      </c>
      <c r="P65" s="76">
        <f t="shared" si="8"/>
        <v>1</v>
      </c>
      <c r="Q65" s="75">
        <f t="shared" si="9"/>
        <v>6.2500000000000003E-3</v>
      </c>
      <c r="R65" s="4"/>
      <c r="T65" s="51"/>
      <c r="U65" s="51"/>
      <c r="V65" s="51"/>
      <c r="W65" s="51"/>
      <c r="X65" s="51"/>
    </row>
    <row r="66" spans="2:27" x14ac:dyDescent="0.25">
      <c r="B66" s="26" t="s">
        <v>182</v>
      </c>
      <c r="C66" s="5"/>
      <c r="D66" s="5"/>
      <c r="E66" s="5"/>
      <c r="F66" s="5"/>
      <c r="G66" s="5"/>
      <c r="H66" s="5"/>
      <c r="I66" s="5">
        <v>12</v>
      </c>
      <c r="J66" s="5">
        <v>11.666666666666666</v>
      </c>
      <c r="K66" s="5">
        <v>10</v>
      </c>
      <c r="L66" s="5">
        <v>7</v>
      </c>
      <c r="M66" s="73">
        <v>0</v>
      </c>
      <c r="N66" s="69">
        <v>7</v>
      </c>
      <c r="O66" s="69">
        <v>0</v>
      </c>
      <c r="P66" s="76">
        <f t="shared" si="8"/>
        <v>7</v>
      </c>
      <c r="Q66" s="75">
        <f t="shared" si="9"/>
        <v>4.3749999999999997E-2</v>
      </c>
      <c r="R66" s="4"/>
      <c r="T66" s="51"/>
      <c r="U66" s="51"/>
      <c r="V66" s="51"/>
      <c r="W66" s="51"/>
      <c r="X66" s="51"/>
      <c r="Z66" s="4"/>
      <c r="AA66" s="4"/>
    </row>
    <row r="67" spans="2:27" x14ac:dyDescent="0.25">
      <c r="B67" t="s">
        <v>183</v>
      </c>
      <c r="C67" s="5"/>
      <c r="D67" s="5"/>
      <c r="E67" s="5"/>
      <c r="F67" s="5"/>
      <c r="G67" s="5"/>
      <c r="H67" s="5"/>
      <c r="I67" s="5"/>
      <c r="J67" s="5">
        <v>7</v>
      </c>
      <c r="K67" s="5">
        <v>6.666666666666667</v>
      </c>
      <c r="L67" s="5">
        <v>5.666666666666667</v>
      </c>
      <c r="M67" s="73">
        <v>1</v>
      </c>
      <c r="N67" s="73">
        <v>4</v>
      </c>
      <c r="O67" s="69">
        <v>1</v>
      </c>
      <c r="P67" s="76">
        <f t="shared" si="8"/>
        <v>6</v>
      </c>
      <c r="Q67" s="75">
        <f t="shared" si="9"/>
        <v>3.7499999999999999E-2</v>
      </c>
      <c r="R67" s="4"/>
      <c r="T67" s="51"/>
      <c r="U67" s="51"/>
      <c r="V67" s="51"/>
      <c r="W67" s="51"/>
      <c r="X67" s="51"/>
    </row>
    <row r="68" spans="2:27" x14ac:dyDescent="0.25">
      <c r="B68" t="s">
        <v>60</v>
      </c>
      <c r="C68" s="5"/>
      <c r="D68" s="5"/>
      <c r="E68" s="5"/>
      <c r="F68" s="5"/>
      <c r="G68" s="5"/>
      <c r="H68" s="5"/>
      <c r="I68" s="5"/>
      <c r="J68" s="5"/>
      <c r="K68" s="5">
        <v>2.3333333333333335</v>
      </c>
      <c r="L68" s="5">
        <v>2</v>
      </c>
      <c r="M68" s="73">
        <v>0</v>
      </c>
      <c r="N68" s="69">
        <v>0</v>
      </c>
      <c r="O68" s="69">
        <v>1</v>
      </c>
      <c r="P68" s="76">
        <f t="shared" si="8"/>
        <v>1</v>
      </c>
      <c r="Q68" s="75">
        <f t="shared" si="9"/>
        <v>6.2500000000000003E-3</v>
      </c>
      <c r="R68" s="4"/>
      <c r="S68" s="4"/>
    </row>
    <row r="69" spans="2:27" x14ac:dyDescent="0.25">
      <c r="B69" t="s">
        <v>61</v>
      </c>
      <c r="C69" s="5"/>
      <c r="D69" s="5"/>
      <c r="E69" s="5"/>
      <c r="F69" s="5"/>
      <c r="G69" s="5"/>
      <c r="H69" s="5"/>
      <c r="I69" s="5"/>
      <c r="J69" s="5"/>
      <c r="K69" s="5"/>
      <c r="L69" s="5">
        <v>2</v>
      </c>
      <c r="M69" s="73">
        <v>0</v>
      </c>
      <c r="N69" s="69">
        <v>0</v>
      </c>
      <c r="O69" s="69">
        <v>0</v>
      </c>
      <c r="P69" s="76">
        <f t="shared" si="8"/>
        <v>0</v>
      </c>
      <c r="Q69" s="75">
        <f t="shared" si="9"/>
        <v>0</v>
      </c>
      <c r="R69" s="4"/>
      <c r="S69" s="4"/>
      <c r="Y69" s="4"/>
      <c r="Z69" s="4"/>
      <c r="AA69" s="4"/>
    </row>
    <row r="70" spans="2:27" x14ac:dyDescent="0.25"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Y70" s="4"/>
    </row>
    <row r="71" spans="2:27" x14ac:dyDescent="0.25">
      <c r="Y71" s="4"/>
    </row>
    <row r="72" spans="2:27" x14ac:dyDescent="0.25">
      <c r="Y72" s="4"/>
    </row>
    <row r="73" spans="2:27" x14ac:dyDescent="0.25">
      <c r="Y73" s="4"/>
      <c r="Z73" s="4"/>
      <c r="AA73" s="4"/>
    </row>
    <row r="74" spans="2:27" x14ac:dyDescent="0.25">
      <c r="Y74" s="4"/>
    </row>
    <row r="75" spans="2:27" x14ac:dyDescent="0.25">
      <c r="Y75" s="4"/>
      <c r="Z75" s="4"/>
      <c r="AA75" s="4"/>
    </row>
    <row r="76" spans="2:27" x14ac:dyDescent="0.25">
      <c r="Y76" s="4"/>
    </row>
    <row r="77" spans="2:27" x14ac:dyDescent="0.25">
      <c r="Y77" s="4"/>
    </row>
    <row r="78" spans="2:27" x14ac:dyDescent="0.25">
      <c r="Y78" s="4"/>
      <c r="Z78" s="4"/>
      <c r="AA78" s="4"/>
    </row>
    <row r="79" spans="2:27" x14ac:dyDescent="0.25">
      <c r="C79" s="1"/>
      <c r="D79" s="1"/>
      <c r="E79" s="1"/>
      <c r="F79" s="1"/>
      <c r="G79" s="1"/>
      <c r="H79" s="35"/>
      <c r="I79" s="35"/>
      <c r="Y79" s="4"/>
    </row>
    <row r="80" spans="2:27" x14ac:dyDescent="0.25">
      <c r="B80" s="26"/>
      <c r="C80" s="77"/>
      <c r="D80" s="77"/>
      <c r="E80" s="77"/>
      <c r="F80" s="77"/>
      <c r="G80" s="77"/>
      <c r="H80" s="65"/>
      <c r="I80" s="67"/>
      <c r="Y80" s="4"/>
    </row>
    <row r="81" spans="2:27" x14ac:dyDescent="0.25">
      <c r="B81" s="26"/>
      <c r="C81" s="77"/>
      <c r="D81" s="77"/>
      <c r="E81" s="77"/>
      <c r="F81" s="77"/>
      <c r="G81" s="77"/>
      <c r="H81" s="65"/>
      <c r="I81" s="67"/>
      <c r="Y81" s="4"/>
      <c r="Z81" s="4"/>
      <c r="AA81" s="4"/>
    </row>
    <row r="82" spans="2:27" x14ac:dyDescent="0.25">
      <c r="B82" s="26"/>
      <c r="C82" s="77"/>
      <c r="D82" s="77"/>
      <c r="E82" s="77"/>
      <c r="F82" s="77"/>
      <c r="G82" s="77"/>
      <c r="H82" s="65"/>
      <c r="I82" s="67"/>
      <c r="U82" s="4"/>
      <c r="Y82" s="4"/>
    </row>
    <row r="83" spans="2:27" x14ac:dyDescent="0.25">
      <c r="B83" s="26"/>
      <c r="C83" s="77"/>
      <c r="D83" s="77"/>
      <c r="E83" s="77"/>
      <c r="F83" s="77"/>
      <c r="G83" s="77"/>
      <c r="H83" s="65"/>
      <c r="I83" s="67"/>
      <c r="U83" s="4"/>
      <c r="Y83" s="4"/>
    </row>
    <row r="84" spans="2:27" x14ac:dyDescent="0.25">
      <c r="B84" s="26"/>
      <c r="C84" s="77"/>
      <c r="D84" s="77"/>
      <c r="E84" s="77"/>
      <c r="F84" s="77"/>
      <c r="G84" s="77"/>
      <c r="H84" s="65"/>
      <c r="I84" s="67"/>
      <c r="U84" s="4"/>
      <c r="Y84" s="4"/>
      <c r="Z84" s="4"/>
      <c r="AA84" s="4"/>
    </row>
    <row r="85" spans="2:27" x14ac:dyDescent="0.25">
      <c r="B85" s="26"/>
      <c r="C85" s="77"/>
      <c r="D85" s="77"/>
      <c r="E85" s="77"/>
      <c r="F85" s="77"/>
      <c r="G85" s="77"/>
      <c r="H85" s="65"/>
      <c r="I85" s="67"/>
      <c r="U85" s="4"/>
      <c r="Y85" s="4"/>
    </row>
    <row r="86" spans="2:27" x14ac:dyDescent="0.25">
      <c r="B86" s="26"/>
      <c r="C86" s="77"/>
      <c r="D86" s="77"/>
      <c r="E86" s="77"/>
      <c r="F86" s="77"/>
      <c r="G86" s="77"/>
      <c r="H86" s="65"/>
      <c r="I86" s="67"/>
      <c r="U86" s="4"/>
      <c r="Y86" s="4"/>
    </row>
    <row r="87" spans="2:27" x14ac:dyDescent="0.25">
      <c r="C87" s="77"/>
      <c r="D87" s="77"/>
      <c r="E87" s="77"/>
      <c r="F87" s="77"/>
      <c r="G87" s="77"/>
      <c r="H87" s="65"/>
      <c r="I87" s="67"/>
    </row>
    <row r="88" spans="2:27" x14ac:dyDescent="0.25">
      <c r="C88" s="77"/>
      <c r="D88" s="77"/>
      <c r="E88" s="77"/>
      <c r="F88" s="77"/>
      <c r="G88" s="77"/>
      <c r="H88" s="65"/>
      <c r="I88" s="67"/>
    </row>
    <row r="89" spans="2:27" x14ac:dyDescent="0.25">
      <c r="C89" s="78"/>
      <c r="D89" s="78"/>
      <c r="E89" s="78"/>
      <c r="F89" s="77"/>
      <c r="G89" s="77"/>
      <c r="H89" s="65"/>
      <c r="I89" s="67"/>
    </row>
    <row r="90" spans="2:27" x14ac:dyDescent="0.25">
      <c r="C90" s="65"/>
      <c r="D90" s="65"/>
      <c r="E90" s="65"/>
      <c r="F90" s="65"/>
      <c r="G90" s="65"/>
      <c r="H90" s="65"/>
      <c r="I90" s="65"/>
    </row>
    <row r="91" spans="2:27" x14ac:dyDescent="0.25">
      <c r="C91" s="67"/>
      <c r="D91" s="67"/>
      <c r="E91" s="67"/>
      <c r="F91" s="67"/>
      <c r="G91" s="67"/>
      <c r="H91" s="65"/>
      <c r="I91" s="65"/>
    </row>
  </sheetData>
  <mergeCells count="10">
    <mergeCell ref="M57:O57"/>
    <mergeCell ref="M58:O58"/>
    <mergeCell ref="K29:M29"/>
    <mergeCell ref="M44:O44"/>
    <mergeCell ref="I1:M1"/>
    <mergeCell ref="I2:M2"/>
    <mergeCell ref="J16:N16"/>
    <mergeCell ref="J15:N15"/>
    <mergeCell ref="K30:M30"/>
    <mergeCell ref="L43:P43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89"/>
  <sheetViews>
    <sheetView topLeftCell="A53" workbookViewId="0">
      <selection activeCell="B62" sqref="B62:B71"/>
    </sheetView>
  </sheetViews>
  <sheetFormatPr baseColWidth="10" defaultRowHeight="15" x14ac:dyDescent="0.25"/>
  <cols>
    <col min="14" max="16" width="12.5703125" bestFit="1" customWidth="1"/>
  </cols>
  <sheetData>
    <row r="3" spans="1:23" x14ac:dyDescent="0.25">
      <c r="I3" s="104" t="s">
        <v>236</v>
      </c>
      <c r="J3" s="104"/>
      <c r="K3" s="104"/>
      <c r="L3" s="104"/>
      <c r="M3" s="104"/>
    </row>
    <row r="4" spans="1:23" x14ac:dyDescent="0.25">
      <c r="C4" t="s">
        <v>240</v>
      </c>
      <c r="I4" s="107">
        <v>41990</v>
      </c>
      <c r="J4" s="107"/>
      <c r="K4" s="107"/>
      <c r="L4" s="107"/>
      <c r="M4" s="107"/>
    </row>
    <row r="5" spans="1:23" x14ac:dyDescent="0.25">
      <c r="A5" t="s">
        <v>21</v>
      </c>
      <c r="B5" t="s">
        <v>207</v>
      </c>
      <c r="C5" t="s">
        <v>0</v>
      </c>
      <c r="D5" t="s">
        <v>1</v>
      </c>
      <c r="E5" t="s">
        <v>2</v>
      </c>
      <c r="F5">
        <v>41982</v>
      </c>
      <c r="G5">
        <v>41927</v>
      </c>
      <c r="H5" t="s">
        <v>6</v>
      </c>
      <c r="I5" s="17">
        <v>21</v>
      </c>
      <c r="J5" s="17">
        <v>24</v>
      </c>
      <c r="K5" s="17">
        <v>26</v>
      </c>
      <c r="L5" t="s">
        <v>166</v>
      </c>
      <c r="M5" s="18" t="s">
        <v>55</v>
      </c>
      <c r="V5" s="4"/>
      <c r="W5" s="4"/>
    </row>
    <row r="6" spans="1:23" x14ac:dyDescent="0.25">
      <c r="A6" t="s">
        <v>22</v>
      </c>
      <c r="B6" s="26" t="s">
        <v>179</v>
      </c>
      <c r="C6" s="5">
        <v>4</v>
      </c>
      <c r="D6" s="5">
        <v>4</v>
      </c>
      <c r="E6" s="5">
        <v>4</v>
      </c>
      <c r="F6" s="5">
        <v>4</v>
      </c>
      <c r="G6" s="5">
        <v>3.3333333333333335</v>
      </c>
      <c r="H6" s="5">
        <v>2.6666666666666665</v>
      </c>
      <c r="I6" s="73">
        <v>21</v>
      </c>
      <c r="J6" s="73">
        <v>14</v>
      </c>
      <c r="K6" s="73">
        <v>29</v>
      </c>
      <c r="L6" s="73">
        <f>(I6+J6+K6)</f>
        <v>64</v>
      </c>
      <c r="M6" s="75">
        <f>(L6/222)</f>
        <v>0.28828828828828829</v>
      </c>
      <c r="N6" s="4"/>
    </row>
    <row r="7" spans="1:23" x14ac:dyDescent="0.25">
      <c r="B7" s="26" t="s">
        <v>56</v>
      </c>
      <c r="C7" s="5"/>
      <c r="D7" s="5">
        <v>11.333333333333334</v>
      </c>
      <c r="E7" s="5">
        <v>11.333333333333334</v>
      </c>
      <c r="F7" s="5">
        <v>11.333333333333334</v>
      </c>
      <c r="G7" s="5">
        <v>8.3000000000000007</v>
      </c>
      <c r="H7" s="5">
        <v>5.3</v>
      </c>
      <c r="I7" s="73">
        <v>17</v>
      </c>
      <c r="J7" s="73">
        <v>23</v>
      </c>
      <c r="K7" s="73">
        <v>9</v>
      </c>
      <c r="L7" s="73">
        <f t="shared" ref="L7:L12" si="0">(I7+J7+K7)</f>
        <v>49</v>
      </c>
      <c r="M7" s="75">
        <f t="shared" ref="M7:M12" si="1">(L7/222)</f>
        <v>0.22072072072072071</v>
      </c>
      <c r="N7" s="4"/>
    </row>
    <row r="8" spans="1:23" x14ac:dyDescent="0.25">
      <c r="B8" s="26" t="s">
        <v>180</v>
      </c>
      <c r="C8" s="5"/>
      <c r="D8" s="5"/>
      <c r="E8" s="5">
        <v>31.333333333333332</v>
      </c>
      <c r="F8" s="5">
        <v>31.333333333333332</v>
      </c>
      <c r="G8" s="5">
        <v>29.7</v>
      </c>
      <c r="H8" s="5">
        <v>23.7</v>
      </c>
      <c r="I8" s="73">
        <v>18</v>
      </c>
      <c r="J8" s="73">
        <v>26</v>
      </c>
      <c r="K8" s="73">
        <v>26</v>
      </c>
      <c r="L8" s="73">
        <f t="shared" si="0"/>
        <v>70</v>
      </c>
      <c r="M8" s="75">
        <f t="shared" si="1"/>
        <v>0.31531531531531531</v>
      </c>
      <c r="N8" s="4"/>
      <c r="V8" s="4"/>
      <c r="W8" s="4"/>
    </row>
    <row r="9" spans="1:23" x14ac:dyDescent="0.25">
      <c r="B9" s="26" t="s">
        <v>57</v>
      </c>
      <c r="C9" s="5"/>
      <c r="D9" s="5"/>
      <c r="E9" s="5"/>
      <c r="F9" s="5">
        <v>14</v>
      </c>
      <c r="G9" s="5">
        <v>10.7</v>
      </c>
      <c r="H9" s="5">
        <v>8.6999999999999993</v>
      </c>
      <c r="I9" s="73">
        <v>9</v>
      </c>
      <c r="J9" s="73">
        <v>13</v>
      </c>
      <c r="K9" s="73">
        <v>6</v>
      </c>
      <c r="L9" s="73">
        <f t="shared" si="0"/>
        <v>28</v>
      </c>
      <c r="M9" s="75">
        <f t="shared" si="1"/>
        <v>0.12612612612612611</v>
      </c>
      <c r="N9" s="4"/>
    </row>
    <row r="10" spans="1:23" x14ac:dyDescent="0.25">
      <c r="B10" s="26" t="s">
        <v>58</v>
      </c>
      <c r="C10" s="5"/>
      <c r="D10" s="5"/>
      <c r="E10" s="5"/>
      <c r="F10" s="5"/>
      <c r="G10" s="5">
        <v>20.666666666666668</v>
      </c>
      <c r="H10" s="5">
        <v>19</v>
      </c>
      <c r="I10" s="73">
        <v>1</v>
      </c>
      <c r="J10" s="73">
        <v>4</v>
      </c>
      <c r="K10" s="73">
        <v>4</v>
      </c>
      <c r="L10" s="73">
        <f t="shared" si="0"/>
        <v>9</v>
      </c>
      <c r="M10" s="75">
        <f t="shared" si="1"/>
        <v>4.0540540540540543E-2</v>
      </c>
      <c r="N10" s="4"/>
    </row>
    <row r="11" spans="1:23" x14ac:dyDescent="0.25">
      <c r="B11" s="26" t="s">
        <v>59</v>
      </c>
      <c r="C11" s="5"/>
      <c r="D11" s="5"/>
      <c r="E11" s="5"/>
      <c r="F11" s="5"/>
      <c r="G11" s="5"/>
      <c r="H11" s="5">
        <v>15</v>
      </c>
      <c r="I11" s="73">
        <v>0</v>
      </c>
      <c r="J11" s="73">
        <v>1</v>
      </c>
      <c r="K11" s="73">
        <v>1</v>
      </c>
      <c r="L11" s="73">
        <f t="shared" si="0"/>
        <v>2</v>
      </c>
      <c r="M11" s="75">
        <f t="shared" si="1"/>
        <v>9.0090090090090089E-3</v>
      </c>
      <c r="N11" s="4"/>
      <c r="V11" s="4"/>
      <c r="W11" s="4"/>
    </row>
    <row r="12" spans="1:23" x14ac:dyDescent="0.25">
      <c r="B12" s="26" t="s">
        <v>182</v>
      </c>
      <c r="C12" s="5"/>
      <c r="D12" s="5"/>
      <c r="E12" s="5"/>
      <c r="F12" s="5"/>
      <c r="G12" s="5"/>
      <c r="H12" s="5"/>
      <c r="I12" s="73">
        <v>0</v>
      </c>
      <c r="J12" s="73">
        <v>0</v>
      </c>
      <c r="K12" s="73">
        <v>0</v>
      </c>
      <c r="L12" s="73">
        <f t="shared" si="0"/>
        <v>0</v>
      </c>
      <c r="M12" s="75">
        <f t="shared" si="1"/>
        <v>0</v>
      </c>
      <c r="N12" s="4"/>
    </row>
    <row r="13" spans="1:23" x14ac:dyDescent="0.25">
      <c r="M13" s="77"/>
    </row>
    <row r="14" spans="1:23" x14ac:dyDescent="0.25">
      <c r="M14" s="77"/>
      <c r="V14" s="4"/>
      <c r="W14" s="4"/>
    </row>
    <row r="15" spans="1:23" x14ac:dyDescent="0.25">
      <c r="M15" s="77"/>
    </row>
    <row r="16" spans="1:23" x14ac:dyDescent="0.25">
      <c r="M16" s="77"/>
    </row>
    <row r="17" spans="1:24" x14ac:dyDescent="0.25">
      <c r="J17" s="104" t="s">
        <v>236</v>
      </c>
      <c r="K17" s="104"/>
      <c r="L17" s="104"/>
      <c r="M17" s="104"/>
      <c r="N17" s="104"/>
      <c r="V17" s="4"/>
      <c r="W17" s="4"/>
    </row>
    <row r="18" spans="1:24" x14ac:dyDescent="0.25">
      <c r="C18" t="s">
        <v>240</v>
      </c>
      <c r="J18" s="108" t="s">
        <v>241</v>
      </c>
      <c r="K18" s="108"/>
      <c r="L18" s="108"/>
    </row>
    <row r="19" spans="1:24" x14ac:dyDescent="0.25">
      <c r="A19" t="s">
        <v>23</v>
      </c>
      <c r="B19" t="s">
        <v>207</v>
      </c>
      <c r="C19" t="s">
        <v>0</v>
      </c>
      <c r="D19" t="s">
        <v>1</v>
      </c>
      <c r="E19" t="s">
        <v>2</v>
      </c>
      <c r="F19">
        <v>41982</v>
      </c>
      <c r="G19" t="s">
        <v>4</v>
      </c>
      <c r="H19" t="s">
        <v>6</v>
      </c>
      <c r="I19" t="s">
        <v>9</v>
      </c>
      <c r="J19" s="17">
        <v>18</v>
      </c>
      <c r="K19" s="17">
        <v>28</v>
      </c>
      <c r="L19" s="17">
        <v>30</v>
      </c>
      <c r="M19" t="s">
        <v>167</v>
      </c>
      <c r="N19" s="18" t="s">
        <v>55</v>
      </c>
      <c r="Q19" s="4"/>
      <c r="U19" s="16"/>
      <c r="V19" s="4"/>
      <c r="W19" s="4"/>
      <c r="X19" s="4"/>
    </row>
    <row r="20" spans="1:24" x14ac:dyDescent="0.25">
      <c r="A20" t="s">
        <v>24</v>
      </c>
      <c r="B20" s="26" t="s">
        <v>179</v>
      </c>
      <c r="C20" s="5">
        <v>3.6666666666666665</v>
      </c>
      <c r="D20" s="5">
        <v>3.6666666666666665</v>
      </c>
      <c r="E20" s="5">
        <v>3.6666666666666665</v>
      </c>
      <c r="F20" s="5">
        <v>3.6666666666666665</v>
      </c>
      <c r="G20" s="5">
        <v>3.3333333333333335</v>
      </c>
      <c r="H20" s="5">
        <v>3.3333333333333335</v>
      </c>
      <c r="I20" s="5">
        <v>3</v>
      </c>
      <c r="J20" s="73">
        <v>24</v>
      </c>
      <c r="K20" s="73">
        <v>38</v>
      </c>
      <c r="L20" s="73">
        <v>32</v>
      </c>
      <c r="M20" s="73">
        <f>(J20+K20+L20)</f>
        <v>94</v>
      </c>
      <c r="N20" s="75">
        <f>(M20/224)</f>
        <v>0.41964285714285715</v>
      </c>
      <c r="O20" s="4"/>
      <c r="P20" s="4"/>
      <c r="Q20" s="4"/>
      <c r="U20" s="16"/>
      <c r="V20" s="4"/>
    </row>
    <row r="21" spans="1:24" x14ac:dyDescent="0.25">
      <c r="B21" s="26" t="s">
        <v>56</v>
      </c>
      <c r="C21" s="5"/>
      <c r="D21" s="5">
        <v>10.333333333333334</v>
      </c>
      <c r="E21" s="5">
        <v>10.333333333333334</v>
      </c>
      <c r="F21" s="5">
        <v>10.333333333333334</v>
      </c>
      <c r="G21" s="5">
        <v>7.3</v>
      </c>
      <c r="H21" s="5">
        <v>6.7</v>
      </c>
      <c r="I21" s="5">
        <v>6.3</v>
      </c>
      <c r="J21" s="73">
        <v>18</v>
      </c>
      <c r="K21" s="73">
        <v>11</v>
      </c>
      <c r="L21" s="73">
        <v>4</v>
      </c>
      <c r="M21" s="73">
        <f t="shared" ref="M21:M26" si="2">(J21+K21+L21)</f>
        <v>33</v>
      </c>
      <c r="N21" s="75">
        <f t="shared" ref="N21:N26" si="3">(M21/224)</f>
        <v>0.14732142857142858</v>
      </c>
      <c r="Q21" s="4"/>
      <c r="U21" s="16"/>
      <c r="V21" s="4"/>
    </row>
    <row r="22" spans="1:24" x14ac:dyDescent="0.25">
      <c r="B22" s="26" t="s">
        <v>180</v>
      </c>
      <c r="C22" s="5"/>
      <c r="D22" s="5" t="s">
        <v>36</v>
      </c>
      <c r="E22" s="5">
        <v>32</v>
      </c>
      <c r="F22" s="5">
        <v>32</v>
      </c>
      <c r="G22" s="5">
        <v>24.7</v>
      </c>
      <c r="H22" s="5">
        <v>20.7</v>
      </c>
      <c r="I22" s="5">
        <v>18.3</v>
      </c>
      <c r="J22" s="73">
        <v>21</v>
      </c>
      <c r="K22" s="73">
        <v>7</v>
      </c>
      <c r="L22" s="73">
        <v>19</v>
      </c>
      <c r="M22" s="73">
        <f t="shared" si="2"/>
        <v>47</v>
      </c>
      <c r="N22" s="75">
        <f t="shared" si="3"/>
        <v>0.20982142857142858</v>
      </c>
      <c r="O22" s="4"/>
      <c r="P22" s="4"/>
      <c r="Q22" s="4"/>
      <c r="U22" s="16"/>
      <c r="V22" s="4"/>
      <c r="W22" s="4"/>
      <c r="X22" s="4"/>
    </row>
    <row r="23" spans="1:24" x14ac:dyDescent="0.25">
      <c r="B23" s="26" t="s">
        <v>57</v>
      </c>
      <c r="C23" s="5"/>
      <c r="D23" s="5"/>
      <c r="E23" s="5"/>
      <c r="F23" s="5">
        <v>14.666666666666666</v>
      </c>
      <c r="G23" s="5">
        <v>11.333333333333334</v>
      </c>
      <c r="H23" s="5">
        <v>10.666666666666666</v>
      </c>
      <c r="I23" s="5">
        <v>9</v>
      </c>
      <c r="J23" s="73">
        <v>11</v>
      </c>
      <c r="K23" s="73">
        <v>18</v>
      </c>
      <c r="L23" s="73">
        <v>5</v>
      </c>
      <c r="M23" s="73">
        <f t="shared" si="2"/>
        <v>34</v>
      </c>
      <c r="N23" s="75">
        <f t="shared" si="3"/>
        <v>0.15178571428571427</v>
      </c>
      <c r="O23" s="4"/>
      <c r="P23" s="4"/>
      <c r="Q23" s="4"/>
      <c r="U23" s="16"/>
      <c r="V23" s="4"/>
    </row>
    <row r="24" spans="1:24" x14ac:dyDescent="0.25">
      <c r="B24" s="26" t="s">
        <v>58</v>
      </c>
      <c r="C24" s="5"/>
      <c r="D24" s="5"/>
      <c r="E24" s="5"/>
      <c r="F24" s="5"/>
      <c r="G24" s="5">
        <v>25.333333333333332</v>
      </c>
      <c r="H24" s="5">
        <v>25.333333333333332</v>
      </c>
      <c r="I24" s="5">
        <v>23.666666666666668</v>
      </c>
      <c r="J24" s="73">
        <v>13</v>
      </c>
      <c r="K24" s="73">
        <v>1</v>
      </c>
      <c r="L24" s="73">
        <v>2</v>
      </c>
      <c r="M24" s="73">
        <f t="shared" si="2"/>
        <v>16</v>
      </c>
      <c r="N24" s="75">
        <f t="shared" si="3"/>
        <v>7.1428571428571425E-2</v>
      </c>
      <c r="O24" s="4"/>
      <c r="P24" s="4"/>
      <c r="Q24" s="4"/>
      <c r="U24" s="16"/>
      <c r="V24" s="4"/>
    </row>
    <row r="25" spans="1:24" x14ac:dyDescent="0.25">
      <c r="B25" s="26" t="s">
        <v>59</v>
      </c>
      <c r="C25" s="5"/>
      <c r="D25" s="5"/>
      <c r="E25" s="5"/>
      <c r="F25" s="5"/>
      <c r="G25" s="5"/>
      <c r="H25" s="5">
        <v>12.333333333333334</v>
      </c>
      <c r="I25" s="5">
        <v>12</v>
      </c>
      <c r="J25" s="73">
        <v>0</v>
      </c>
      <c r="K25" s="73">
        <v>0</v>
      </c>
      <c r="L25" s="73">
        <v>0</v>
      </c>
      <c r="M25" s="73">
        <f t="shared" si="2"/>
        <v>0</v>
      </c>
      <c r="N25" s="75">
        <f t="shared" si="3"/>
        <v>0</v>
      </c>
      <c r="O25" s="4"/>
      <c r="P25" s="4"/>
      <c r="Q25" s="4"/>
      <c r="U25" s="16"/>
      <c r="V25" s="4"/>
      <c r="W25" s="4"/>
      <c r="X25" s="4"/>
    </row>
    <row r="26" spans="1:24" x14ac:dyDescent="0.25">
      <c r="B26" s="26" t="s">
        <v>182</v>
      </c>
      <c r="C26" s="5"/>
      <c r="D26" s="5"/>
      <c r="E26" s="5"/>
      <c r="F26" s="5"/>
      <c r="G26" s="5"/>
      <c r="H26" s="5"/>
      <c r="I26" s="5">
        <v>8.3333333333333339</v>
      </c>
      <c r="J26" s="73">
        <v>0</v>
      </c>
      <c r="K26" s="73">
        <v>0</v>
      </c>
      <c r="L26" s="73">
        <v>0</v>
      </c>
      <c r="M26" s="73">
        <f t="shared" si="2"/>
        <v>0</v>
      </c>
      <c r="N26" s="75">
        <f t="shared" si="3"/>
        <v>0</v>
      </c>
      <c r="O26" s="4"/>
      <c r="P26" s="4"/>
      <c r="Q26" s="4"/>
      <c r="U26" s="16"/>
      <c r="V26" s="4"/>
    </row>
    <row r="27" spans="1:24" x14ac:dyDescent="0.25">
      <c r="N27" s="77"/>
      <c r="Q27" s="4"/>
      <c r="U27" s="16"/>
      <c r="V27" s="4"/>
    </row>
    <row r="28" spans="1:24" x14ac:dyDescent="0.25">
      <c r="N28" s="77"/>
      <c r="Q28" s="4"/>
      <c r="U28" s="16"/>
      <c r="V28" s="4"/>
      <c r="W28" s="4"/>
      <c r="X28" s="4"/>
    </row>
    <row r="29" spans="1:24" x14ac:dyDescent="0.25">
      <c r="N29" s="77"/>
      <c r="Q29" s="4"/>
      <c r="U29" s="16"/>
      <c r="V29" s="4"/>
    </row>
    <row r="30" spans="1:24" x14ac:dyDescent="0.25">
      <c r="N30" s="77"/>
      <c r="Q30" s="4"/>
      <c r="U30" s="16"/>
      <c r="V30" s="4"/>
    </row>
    <row r="31" spans="1:24" x14ac:dyDescent="0.25">
      <c r="K31" s="104" t="s">
        <v>236</v>
      </c>
      <c r="L31" s="104"/>
      <c r="M31" s="104"/>
      <c r="N31" s="104"/>
      <c r="O31" s="104"/>
      <c r="Q31" s="4"/>
      <c r="U31" s="16"/>
      <c r="V31" s="4"/>
      <c r="W31" s="4"/>
      <c r="X31" s="4"/>
    </row>
    <row r="32" spans="1:24" x14ac:dyDescent="0.25">
      <c r="C32" t="s">
        <v>240</v>
      </c>
      <c r="K32" s="107">
        <v>43514</v>
      </c>
      <c r="L32" s="107"/>
      <c r="M32" s="107"/>
      <c r="N32" s="107"/>
      <c r="O32" s="107"/>
      <c r="Q32" s="4"/>
    </row>
    <row r="33" spans="1:27" x14ac:dyDescent="0.25">
      <c r="A33" t="s">
        <v>25</v>
      </c>
      <c r="B33" t="s">
        <v>207</v>
      </c>
      <c r="C33" t="s">
        <v>0</v>
      </c>
      <c r="D33" t="s">
        <v>1</v>
      </c>
      <c r="E33" t="s">
        <v>2</v>
      </c>
      <c r="F33">
        <v>41982</v>
      </c>
      <c r="G33" t="s">
        <v>5</v>
      </c>
      <c r="H33" t="s">
        <v>6</v>
      </c>
      <c r="I33" t="s">
        <v>7</v>
      </c>
      <c r="J33" t="s">
        <v>10</v>
      </c>
      <c r="K33" s="10">
        <v>16</v>
      </c>
      <c r="L33" s="10">
        <v>20</v>
      </c>
      <c r="M33" s="10">
        <v>27</v>
      </c>
      <c r="N33" t="s">
        <v>168</v>
      </c>
      <c r="O33" s="18" t="s">
        <v>55</v>
      </c>
      <c r="Q33" s="4"/>
      <c r="W33" s="4"/>
      <c r="X33" s="4"/>
      <c r="Y33" s="4"/>
    </row>
    <row r="34" spans="1:27" x14ac:dyDescent="0.25">
      <c r="A34" t="s">
        <v>26</v>
      </c>
      <c r="B34" s="26" t="s">
        <v>179</v>
      </c>
      <c r="C34" s="5">
        <v>3.6666666666666665</v>
      </c>
      <c r="D34" s="5">
        <v>3.6666666666666665</v>
      </c>
      <c r="E34" s="5">
        <v>3.6666666666666665</v>
      </c>
      <c r="F34" s="5">
        <v>3.6666666666666665</v>
      </c>
      <c r="G34" s="5">
        <v>3.6666666666666665</v>
      </c>
      <c r="H34" s="5">
        <v>3.6666666666666665</v>
      </c>
      <c r="I34" s="5">
        <v>3.6666666666666665</v>
      </c>
      <c r="J34" s="5">
        <v>2.6666666666666665</v>
      </c>
      <c r="K34" s="73">
        <v>13</v>
      </c>
      <c r="L34" s="73">
        <v>11</v>
      </c>
      <c r="M34" s="73">
        <v>16</v>
      </c>
      <c r="N34" s="16">
        <f>(K34+L34+M34)</f>
        <v>40</v>
      </c>
      <c r="O34" s="70">
        <f>(N34/182)</f>
        <v>0.21978021978021978</v>
      </c>
      <c r="P34" s="4"/>
      <c r="Q34" s="4"/>
      <c r="W34" s="4"/>
    </row>
    <row r="35" spans="1:27" x14ac:dyDescent="0.25">
      <c r="B35" s="26" t="s">
        <v>56</v>
      </c>
      <c r="C35" s="5"/>
      <c r="D35" s="5">
        <v>10.666666666666666</v>
      </c>
      <c r="E35" s="5">
        <v>10.666666666666666</v>
      </c>
      <c r="F35" s="5">
        <v>10.666666666666666</v>
      </c>
      <c r="G35" s="5">
        <v>10.666666666666666</v>
      </c>
      <c r="H35" s="5">
        <v>9.6666666666666661</v>
      </c>
      <c r="I35" s="5">
        <v>9.3333333333333339</v>
      </c>
      <c r="J35" s="5">
        <v>8.3333333333333339</v>
      </c>
      <c r="K35" s="73">
        <v>8</v>
      </c>
      <c r="L35" s="73">
        <v>20</v>
      </c>
      <c r="M35" s="73">
        <v>17</v>
      </c>
      <c r="N35" s="16">
        <f t="shared" ref="N35:N42" si="4">(K35+L35+M35)</f>
        <v>45</v>
      </c>
      <c r="O35" s="70">
        <f t="shared" ref="O35:O42" si="5">(N35/182)</f>
        <v>0.24725274725274726</v>
      </c>
      <c r="P35" s="4"/>
      <c r="Q35" s="4"/>
      <c r="W35" s="4"/>
    </row>
    <row r="36" spans="1:27" x14ac:dyDescent="0.25">
      <c r="B36" s="26" t="s">
        <v>180</v>
      </c>
      <c r="C36" s="5"/>
      <c r="D36" s="5"/>
      <c r="E36" s="5">
        <v>24.333333333333332</v>
      </c>
      <c r="F36" s="5">
        <v>24.333333333333332</v>
      </c>
      <c r="G36" s="5">
        <v>24.333333333333332</v>
      </c>
      <c r="H36" s="5">
        <v>16.666666666666668</v>
      </c>
      <c r="I36" s="5">
        <v>14</v>
      </c>
      <c r="J36" s="5">
        <v>11.666666666666666</v>
      </c>
      <c r="K36" s="73">
        <v>16</v>
      </c>
      <c r="L36" s="73">
        <v>8</v>
      </c>
      <c r="M36" s="73">
        <v>12</v>
      </c>
      <c r="N36" s="16">
        <f t="shared" si="4"/>
        <v>36</v>
      </c>
      <c r="O36" s="70">
        <f t="shared" si="5"/>
        <v>0.19780219780219779</v>
      </c>
      <c r="P36" s="4"/>
      <c r="Q36" s="4"/>
      <c r="W36" s="4"/>
      <c r="X36" s="4"/>
      <c r="Y36" s="4"/>
    </row>
    <row r="37" spans="1:27" x14ac:dyDescent="0.25">
      <c r="B37" s="26" t="s">
        <v>57</v>
      </c>
      <c r="C37" s="5"/>
      <c r="D37" s="5"/>
      <c r="E37" s="5"/>
      <c r="F37" s="5">
        <v>17.333333333333332</v>
      </c>
      <c r="G37" s="5">
        <v>17.333333333333332</v>
      </c>
      <c r="H37" s="5">
        <v>16.333333333333332</v>
      </c>
      <c r="I37" s="5">
        <v>15.666666666666666</v>
      </c>
      <c r="J37" s="5">
        <v>14.666666666666666</v>
      </c>
      <c r="K37" s="73">
        <v>10</v>
      </c>
      <c r="L37" s="73">
        <v>15</v>
      </c>
      <c r="M37" s="73">
        <v>5</v>
      </c>
      <c r="N37" s="16">
        <f t="shared" si="4"/>
        <v>30</v>
      </c>
      <c r="O37" s="70">
        <f t="shared" si="5"/>
        <v>0.16483516483516483</v>
      </c>
      <c r="P37" s="4"/>
      <c r="Q37" s="4"/>
      <c r="W37" s="4"/>
    </row>
    <row r="38" spans="1:27" x14ac:dyDescent="0.25">
      <c r="B38" s="26" t="s">
        <v>58</v>
      </c>
      <c r="C38" s="5"/>
      <c r="D38" s="5"/>
      <c r="E38" s="5"/>
      <c r="F38" s="5"/>
      <c r="G38" s="5">
        <v>18.666666666666668</v>
      </c>
      <c r="H38" s="5">
        <v>18</v>
      </c>
      <c r="I38" s="5">
        <v>17.333333333333332</v>
      </c>
      <c r="J38" s="5">
        <v>16.666666666666668</v>
      </c>
      <c r="K38" s="73">
        <v>5</v>
      </c>
      <c r="L38" s="73">
        <v>15</v>
      </c>
      <c r="M38" s="73">
        <v>4</v>
      </c>
      <c r="N38" s="16">
        <f t="shared" si="4"/>
        <v>24</v>
      </c>
      <c r="O38" s="70">
        <f t="shared" si="5"/>
        <v>0.13186813186813187</v>
      </c>
      <c r="P38" s="4"/>
      <c r="Q38" s="4"/>
      <c r="W38" s="4"/>
    </row>
    <row r="39" spans="1:27" x14ac:dyDescent="0.25">
      <c r="B39" s="26" t="s">
        <v>59</v>
      </c>
      <c r="C39" s="5"/>
      <c r="D39" s="5"/>
      <c r="E39" s="5"/>
      <c r="F39" s="5"/>
      <c r="G39" s="5"/>
      <c r="H39" s="5">
        <v>10.333333333333334</v>
      </c>
      <c r="I39" s="5">
        <v>10.333333333333334</v>
      </c>
      <c r="J39" s="5">
        <v>9</v>
      </c>
      <c r="K39" s="73">
        <v>1</v>
      </c>
      <c r="L39" s="73">
        <v>1</v>
      </c>
      <c r="M39" s="73">
        <v>4</v>
      </c>
      <c r="N39" s="16">
        <f t="shared" si="4"/>
        <v>6</v>
      </c>
      <c r="O39" s="70">
        <f t="shared" si="5"/>
        <v>3.2967032967032968E-2</v>
      </c>
      <c r="P39" s="4"/>
      <c r="Q39" s="4"/>
      <c r="W39" s="4"/>
      <c r="X39" s="4"/>
      <c r="Y39" s="4"/>
    </row>
    <row r="40" spans="1:27" x14ac:dyDescent="0.25">
      <c r="B40" s="26" t="s">
        <v>182</v>
      </c>
      <c r="C40" s="5"/>
      <c r="D40" s="5"/>
      <c r="E40" s="5"/>
      <c r="F40" s="5"/>
      <c r="G40" s="5"/>
      <c r="H40" s="5"/>
      <c r="I40" s="5">
        <v>17</v>
      </c>
      <c r="J40" s="5">
        <v>10.333333333333334</v>
      </c>
      <c r="K40" s="73">
        <v>0</v>
      </c>
      <c r="L40" s="73">
        <v>1</v>
      </c>
      <c r="M40" s="73">
        <v>0</v>
      </c>
      <c r="N40" s="16">
        <f t="shared" si="4"/>
        <v>1</v>
      </c>
      <c r="O40" s="70">
        <f t="shared" si="5"/>
        <v>5.4945054945054949E-3</v>
      </c>
      <c r="P40" s="4"/>
      <c r="Q40" s="4"/>
      <c r="W40" s="4"/>
    </row>
    <row r="41" spans="1:27" x14ac:dyDescent="0.25">
      <c r="B41" t="s">
        <v>183</v>
      </c>
      <c r="C41" s="5"/>
      <c r="D41" s="5"/>
      <c r="E41" s="5"/>
      <c r="F41" s="5"/>
      <c r="G41" s="5"/>
      <c r="H41" s="5"/>
      <c r="I41" s="5"/>
      <c r="J41" s="5">
        <v>5.333333333333333</v>
      </c>
      <c r="K41" s="73">
        <v>0</v>
      </c>
      <c r="L41" s="73">
        <v>0</v>
      </c>
      <c r="M41" s="73">
        <v>0</v>
      </c>
      <c r="N41" s="16">
        <f t="shared" si="4"/>
        <v>0</v>
      </c>
      <c r="O41" s="70">
        <f t="shared" si="5"/>
        <v>0</v>
      </c>
      <c r="P41" s="4"/>
      <c r="Q41" s="4"/>
      <c r="W41" s="4"/>
    </row>
    <row r="42" spans="1:27" x14ac:dyDescent="0.25">
      <c r="B42" t="s">
        <v>60</v>
      </c>
      <c r="K42" s="73">
        <v>0</v>
      </c>
      <c r="L42" s="73">
        <v>0</v>
      </c>
      <c r="M42" s="73">
        <v>0</v>
      </c>
      <c r="N42" s="16">
        <f t="shared" si="4"/>
        <v>0</v>
      </c>
      <c r="O42" s="70">
        <f t="shared" si="5"/>
        <v>0</v>
      </c>
      <c r="W42" s="4"/>
      <c r="X42" s="4"/>
      <c r="Y42" s="4"/>
    </row>
    <row r="43" spans="1:27" x14ac:dyDescent="0.25">
      <c r="O43" s="100"/>
      <c r="W43" s="4"/>
    </row>
    <row r="44" spans="1:27" x14ac:dyDescent="0.25">
      <c r="O44" s="100"/>
      <c r="W44" s="4"/>
    </row>
    <row r="45" spans="1:27" x14ac:dyDescent="0.25">
      <c r="M45" s="104" t="s">
        <v>236</v>
      </c>
      <c r="N45" s="104"/>
      <c r="O45" s="104"/>
      <c r="P45" s="104"/>
      <c r="Q45" s="104"/>
      <c r="W45" s="4"/>
      <c r="X45" s="4"/>
      <c r="Y45" s="4"/>
    </row>
    <row r="46" spans="1:27" x14ac:dyDescent="0.25">
      <c r="C46" t="s">
        <v>240</v>
      </c>
      <c r="L46" s="2"/>
      <c r="M46" s="109">
        <v>42080</v>
      </c>
      <c r="N46" s="101"/>
      <c r="O46" s="101"/>
      <c r="P46" s="101"/>
      <c r="Q46" s="101"/>
      <c r="W46" s="4"/>
    </row>
    <row r="47" spans="1:27" x14ac:dyDescent="0.25">
      <c r="A47" t="s">
        <v>27</v>
      </c>
      <c r="B47" t="s">
        <v>207</v>
      </c>
      <c r="C47" t="s">
        <v>0</v>
      </c>
      <c r="D47" t="s">
        <v>1</v>
      </c>
      <c r="E47" t="s">
        <v>2</v>
      </c>
      <c r="F47">
        <v>41982</v>
      </c>
      <c r="G47" t="s">
        <v>5</v>
      </c>
      <c r="H47" t="s">
        <v>6</v>
      </c>
      <c r="I47" t="s">
        <v>7</v>
      </c>
      <c r="J47" t="s">
        <v>10</v>
      </c>
      <c r="K47" s="1">
        <v>42053</v>
      </c>
      <c r="L47" s="1">
        <v>42080</v>
      </c>
      <c r="M47" s="17">
        <v>19</v>
      </c>
      <c r="N47" s="17">
        <v>22</v>
      </c>
      <c r="O47" s="17">
        <v>23</v>
      </c>
      <c r="P47" t="s">
        <v>169</v>
      </c>
      <c r="Q47" s="18" t="s">
        <v>55</v>
      </c>
      <c r="Z47" s="4"/>
      <c r="AA47" s="4"/>
    </row>
    <row r="48" spans="1:27" x14ac:dyDescent="0.25">
      <c r="A48" t="s">
        <v>28</v>
      </c>
      <c r="B48" s="26" t="s">
        <v>179</v>
      </c>
      <c r="C48" s="5">
        <v>3.6666666666666665</v>
      </c>
      <c r="D48" s="5">
        <v>3.6666666666666665</v>
      </c>
      <c r="E48" s="5">
        <v>3.6666666666666665</v>
      </c>
      <c r="F48" s="5">
        <v>3.6666666666666665</v>
      </c>
      <c r="G48" s="5">
        <v>3.6666666666666665</v>
      </c>
      <c r="H48" s="5">
        <v>3</v>
      </c>
      <c r="I48" s="5">
        <v>2.6666666666666665</v>
      </c>
      <c r="J48" s="5">
        <v>0.66666666666666663</v>
      </c>
      <c r="K48" s="5">
        <v>0</v>
      </c>
      <c r="L48" s="5">
        <v>0</v>
      </c>
      <c r="M48" s="73">
        <v>13</v>
      </c>
      <c r="N48" s="73">
        <v>10</v>
      </c>
      <c r="O48" s="73">
        <v>8</v>
      </c>
      <c r="P48" s="16">
        <f>(M48+N48+O48)</f>
        <v>31</v>
      </c>
      <c r="Q48" s="70">
        <f>(P48/202)</f>
        <v>0.15346534653465346</v>
      </c>
    </row>
    <row r="49" spans="1:27" x14ac:dyDescent="0.25">
      <c r="B49" s="26" t="s">
        <v>56</v>
      </c>
      <c r="C49" s="5"/>
      <c r="D49" s="5">
        <v>10</v>
      </c>
      <c r="E49" s="5">
        <v>8</v>
      </c>
      <c r="F49" s="5">
        <v>8</v>
      </c>
      <c r="G49" s="5">
        <v>6</v>
      </c>
      <c r="H49" s="5">
        <v>4.333333333333333</v>
      </c>
      <c r="I49" s="5">
        <v>3.6666666666666665</v>
      </c>
      <c r="J49" s="5">
        <v>3.6666666666666665</v>
      </c>
      <c r="K49" s="5">
        <v>3.6666666666666665</v>
      </c>
      <c r="L49" s="5">
        <v>3.6666666666666665</v>
      </c>
      <c r="M49" s="73">
        <v>16</v>
      </c>
      <c r="N49" s="73">
        <v>20</v>
      </c>
      <c r="O49" s="73">
        <v>25</v>
      </c>
      <c r="P49" s="16">
        <f t="shared" ref="P49:P57" si="6">(M49+N49+O49)</f>
        <v>61</v>
      </c>
      <c r="Q49" s="70">
        <f t="shared" ref="Q49:Q58" si="7">(P49/202)</f>
        <v>0.30198019801980197</v>
      </c>
    </row>
    <row r="50" spans="1:27" x14ac:dyDescent="0.25">
      <c r="B50" s="26" t="s">
        <v>180</v>
      </c>
      <c r="C50" s="5"/>
      <c r="D50" s="5"/>
      <c r="E50" s="5">
        <v>30</v>
      </c>
      <c r="F50" s="5">
        <v>30</v>
      </c>
      <c r="G50" s="5">
        <v>27</v>
      </c>
      <c r="H50" s="5">
        <v>19</v>
      </c>
      <c r="I50" s="5">
        <v>19</v>
      </c>
      <c r="J50" s="5">
        <v>18</v>
      </c>
      <c r="K50" s="5">
        <v>16.666666666666668</v>
      </c>
      <c r="L50" s="5">
        <v>14</v>
      </c>
      <c r="M50" s="73">
        <v>16</v>
      </c>
      <c r="N50" s="73">
        <v>19</v>
      </c>
      <c r="O50" s="73">
        <v>24</v>
      </c>
      <c r="P50" s="16">
        <f t="shared" si="6"/>
        <v>59</v>
      </c>
      <c r="Q50" s="70">
        <f t="shared" si="7"/>
        <v>0.29207920792079206</v>
      </c>
      <c r="Z50" s="4"/>
      <c r="AA50" s="4"/>
    </row>
    <row r="51" spans="1:27" x14ac:dyDescent="0.25">
      <c r="B51" s="26" t="s">
        <v>57</v>
      </c>
      <c r="C51" s="5"/>
      <c r="D51" s="5"/>
      <c r="E51" s="5"/>
      <c r="F51" s="5">
        <v>11.666666666666666</v>
      </c>
      <c r="G51" s="5">
        <v>10.333333333333334</v>
      </c>
      <c r="H51" s="5">
        <v>9.3000000000000007</v>
      </c>
      <c r="I51" s="5">
        <v>8.6999999999999993</v>
      </c>
      <c r="J51" s="5">
        <v>8.6999999999999993</v>
      </c>
      <c r="K51" s="5">
        <v>7.7</v>
      </c>
      <c r="L51" s="5">
        <v>7</v>
      </c>
      <c r="M51" s="73">
        <v>3</v>
      </c>
      <c r="N51" s="73">
        <v>7</v>
      </c>
      <c r="O51" s="73">
        <v>11</v>
      </c>
      <c r="P51" s="16">
        <f t="shared" si="6"/>
        <v>21</v>
      </c>
      <c r="Q51" s="70">
        <f t="shared" si="7"/>
        <v>0.10396039603960396</v>
      </c>
    </row>
    <row r="52" spans="1:27" x14ac:dyDescent="0.25">
      <c r="B52" s="26" t="s">
        <v>58</v>
      </c>
      <c r="C52" s="5"/>
      <c r="D52" s="5"/>
      <c r="E52" s="5"/>
      <c r="F52" s="5"/>
      <c r="G52" s="5">
        <v>30.666666666666668</v>
      </c>
      <c r="H52" s="5">
        <v>22.3</v>
      </c>
      <c r="I52" s="5">
        <v>20</v>
      </c>
      <c r="J52" s="5">
        <v>19.7</v>
      </c>
      <c r="K52" s="5">
        <v>16.3</v>
      </c>
      <c r="L52" s="5">
        <v>15</v>
      </c>
      <c r="M52" s="73">
        <v>10</v>
      </c>
      <c r="N52" s="73">
        <v>7</v>
      </c>
      <c r="O52" s="73">
        <v>5</v>
      </c>
      <c r="P52" s="16">
        <f t="shared" si="6"/>
        <v>22</v>
      </c>
      <c r="Q52" s="70">
        <f t="shared" si="7"/>
        <v>0.10891089108910891</v>
      </c>
    </row>
    <row r="53" spans="1:27" x14ac:dyDescent="0.25">
      <c r="B53" s="26" t="s">
        <v>59</v>
      </c>
      <c r="C53" s="5"/>
      <c r="D53" s="5"/>
      <c r="E53" s="5"/>
      <c r="F53" s="5"/>
      <c r="G53" s="5"/>
      <c r="H53" s="5">
        <v>19</v>
      </c>
      <c r="I53" s="5">
        <v>19</v>
      </c>
      <c r="J53" s="5">
        <v>18</v>
      </c>
      <c r="K53" s="5">
        <v>13</v>
      </c>
      <c r="L53" s="5">
        <v>12.666666666666666</v>
      </c>
      <c r="M53" s="73">
        <v>1</v>
      </c>
      <c r="N53" s="73">
        <v>7</v>
      </c>
      <c r="O53" s="73">
        <v>0</v>
      </c>
      <c r="P53" s="16">
        <f t="shared" si="6"/>
        <v>8</v>
      </c>
      <c r="Q53" s="70">
        <f t="shared" si="7"/>
        <v>3.9603960396039604E-2</v>
      </c>
      <c r="R53" s="4"/>
      <c r="S53" s="4"/>
      <c r="T53" s="4"/>
      <c r="Z53" s="4"/>
      <c r="AA53" s="4"/>
    </row>
    <row r="54" spans="1:27" x14ac:dyDescent="0.25">
      <c r="B54" s="26" t="s">
        <v>182</v>
      </c>
      <c r="C54" s="5"/>
      <c r="D54" s="5"/>
      <c r="E54" s="5"/>
      <c r="F54" s="5"/>
      <c r="G54" s="5"/>
      <c r="H54" s="5"/>
      <c r="I54" s="5">
        <v>6</v>
      </c>
      <c r="J54" s="5">
        <v>5</v>
      </c>
      <c r="K54" s="5">
        <v>3.7</v>
      </c>
      <c r="L54" s="5">
        <v>2.6666666666666665</v>
      </c>
      <c r="M54" s="73">
        <v>0</v>
      </c>
      <c r="N54" s="73">
        <v>0</v>
      </c>
      <c r="O54" s="73">
        <v>0</v>
      </c>
      <c r="P54" s="16">
        <f t="shared" si="6"/>
        <v>0</v>
      </c>
      <c r="Q54" s="70">
        <f t="shared" si="7"/>
        <v>0</v>
      </c>
      <c r="R54" s="4"/>
      <c r="S54" s="4"/>
      <c r="T54" s="4"/>
    </row>
    <row r="55" spans="1:27" x14ac:dyDescent="0.25">
      <c r="B55" t="s">
        <v>183</v>
      </c>
      <c r="C55" s="5"/>
      <c r="D55" s="5"/>
      <c r="E55" s="5"/>
      <c r="F55" s="5"/>
      <c r="G55" s="5"/>
      <c r="H55" s="5"/>
      <c r="I55" s="5"/>
      <c r="J55" s="5">
        <v>9.3333333333333339</v>
      </c>
      <c r="K55" s="5">
        <v>5.666666666666667</v>
      </c>
      <c r="L55" s="5">
        <v>5</v>
      </c>
      <c r="M55" s="73">
        <v>0</v>
      </c>
      <c r="N55" s="73">
        <v>0</v>
      </c>
      <c r="O55" s="73">
        <v>0</v>
      </c>
      <c r="P55" s="16">
        <f t="shared" si="6"/>
        <v>0</v>
      </c>
      <c r="Q55" s="70">
        <f t="shared" si="7"/>
        <v>0</v>
      </c>
      <c r="R55" s="4"/>
      <c r="S55" s="4"/>
      <c r="W55" s="16"/>
    </row>
    <row r="56" spans="1:27" x14ac:dyDescent="0.25">
      <c r="B56" t="s">
        <v>60</v>
      </c>
      <c r="C56" s="5"/>
      <c r="D56" s="5"/>
      <c r="E56" s="5"/>
      <c r="F56" s="5"/>
      <c r="G56" s="5"/>
      <c r="H56" s="5"/>
      <c r="I56" s="5"/>
      <c r="J56" s="5"/>
      <c r="K56" s="5">
        <v>0.66666666666666663</v>
      </c>
      <c r="L56" s="5">
        <v>0.66666666666666663</v>
      </c>
      <c r="M56" s="73">
        <v>0</v>
      </c>
      <c r="N56" s="73">
        <v>0</v>
      </c>
      <c r="O56" s="73">
        <v>0</v>
      </c>
      <c r="P56" s="16">
        <f t="shared" si="6"/>
        <v>0</v>
      </c>
      <c r="Q56" s="70">
        <f t="shared" si="7"/>
        <v>0</v>
      </c>
      <c r="R56" s="4"/>
      <c r="S56" s="4"/>
      <c r="W56" s="16"/>
      <c r="Z56" s="4"/>
      <c r="AA56" s="4"/>
    </row>
    <row r="57" spans="1:27" x14ac:dyDescent="0.25">
      <c r="B57" t="s">
        <v>61</v>
      </c>
      <c r="C57" s="5"/>
      <c r="D57" s="5"/>
      <c r="E57" s="5"/>
      <c r="F57" s="5"/>
      <c r="G57" s="5"/>
      <c r="H57" s="5"/>
      <c r="I57" s="5"/>
      <c r="J57" s="5"/>
      <c r="K57" s="5"/>
      <c r="L57" s="5">
        <v>2.6666666666666665</v>
      </c>
      <c r="M57" s="73">
        <v>0</v>
      </c>
      <c r="N57" s="73">
        <v>0</v>
      </c>
      <c r="O57" s="73">
        <v>0</v>
      </c>
      <c r="P57" s="16">
        <f t="shared" si="6"/>
        <v>0</v>
      </c>
      <c r="Q57" s="70">
        <f t="shared" si="7"/>
        <v>0</v>
      </c>
      <c r="S57" s="4"/>
      <c r="W57" s="16"/>
    </row>
    <row r="58" spans="1:27" x14ac:dyDescent="0.25">
      <c r="Q58" s="70">
        <f t="shared" si="7"/>
        <v>0</v>
      </c>
      <c r="S58" s="4"/>
      <c r="W58" s="16"/>
    </row>
    <row r="59" spans="1:27" x14ac:dyDescent="0.25">
      <c r="M59" s="104" t="s">
        <v>236</v>
      </c>
      <c r="N59" s="104"/>
      <c r="O59" s="104"/>
      <c r="P59" s="104"/>
      <c r="Q59" s="104"/>
      <c r="S59" s="4"/>
      <c r="W59" s="16"/>
      <c r="Z59" s="4"/>
      <c r="AA59" s="4"/>
    </row>
    <row r="60" spans="1:27" x14ac:dyDescent="0.25">
      <c r="C60" t="s">
        <v>240</v>
      </c>
      <c r="M60" s="107">
        <v>42108</v>
      </c>
      <c r="N60" s="107"/>
      <c r="O60" s="107"/>
      <c r="P60" s="107"/>
      <c r="Q60" s="107"/>
      <c r="S60" s="4"/>
      <c r="W60" s="16"/>
    </row>
    <row r="61" spans="1:27" x14ac:dyDescent="0.25">
      <c r="A61" t="s">
        <v>29</v>
      </c>
      <c r="B61" t="s">
        <v>207</v>
      </c>
      <c r="C61" t="s">
        <v>0</v>
      </c>
      <c r="D61" t="s">
        <v>1</v>
      </c>
      <c r="E61" t="s">
        <v>2</v>
      </c>
      <c r="F61">
        <v>41982</v>
      </c>
      <c r="G61" t="s">
        <v>5</v>
      </c>
      <c r="H61" t="s">
        <v>6</v>
      </c>
      <c r="I61" t="s">
        <v>7</v>
      </c>
      <c r="J61" t="s">
        <v>10</v>
      </c>
      <c r="K61" s="1">
        <v>42053</v>
      </c>
      <c r="L61" s="1">
        <v>42080</v>
      </c>
      <c r="M61" s="10">
        <v>17</v>
      </c>
      <c r="N61" s="10">
        <v>25</v>
      </c>
      <c r="O61" s="10">
        <v>29</v>
      </c>
      <c r="P61" t="s">
        <v>170</v>
      </c>
      <c r="Q61" s="18" t="s">
        <v>55</v>
      </c>
      <c r="Z61" s="4"/>
      <c r="AA61" s="4"/>
    </row>
    <row r="62" spans="1:27" x14ac:dyDescent="0.25">
      <c r="A62" t="s">
        <v>30</v>
      </c>
      <c r="B62" s="26" t="s">
        <v>179</v>
      </c>
      <c r="C62" s="5">
        <v>3.3333333333333335</v>
      </c>
      <c r="D62" s="5">
        <v>3.3333333333333335</v>
      </c>
      <c r="E62" s="5">
        <v>3.3333333333333335</v>
      </c>
      <c r="F62" s="5">
        <v>3.3333333333333335</v>
      </c>
      <c r="G62" s="5">
        <v>3.3333333333333335</v>
      </c>
      <c r="H62" s="5">
        <v>3.3333333333333335</v>
      </c>
      <c r="I62" s="5">
        <v>3.3333333333333335</v>
      </c>
      <c r="J62" s="5">
        <v>2</v>
      </c>
      <c r="K62" s="5">
        <v>2</v>
      </c>
      <c r="L62" s="5">
        <v>2</v>
      </c>
      <c r="M62" s="73">
        <v>6</v>
      </c>
      <c r="N62" s="73">
        <v>9</v>
      </c>
      <c r="O62" s="73">
        <v>12</v>
      </c>
      <c r="P62" s="12">
        <f>(M62+N62+O62)</f>
        <v>27</v>
      </c>
      <c r="Q62" s="70">
        <f>(P62/217)</f>
        <v>0.12442396313364056</v>
      </c>
      <c r="R62" s="4"/>
      <c r="Z62" s="4"/>
      <c r="AA62" s="4"/>
    </row>
    <row r="63" spans="1:27" x14ac:dyDescent="0.25">
      <c r="B63" s="26" t="s">
        <v>56</v>
      </c>
      <c r="C63" s="5"/>
      <c r="D63" s="5">
        <v>10.333333333333334</v>
      </c>
      <c r="E63" s="5">
        <v>10.666666666666666</v>
      </c>
      <c r="F63" s="5">
        <v>10.333333333333334</v>
      </c>
      <c r="G63" s="5">
        <v>8.3000000000000007</v>
      </c>
      <c r="H63" s="5">
        <v>6.7</v>
      </c>
      <c r="I63" s="5">
        <v>6.7</v>
      </c>
      <c r="J63" s="5">
        <v>6.3</v>
      </c>
      <c r="K63" s="5">
        <v>5.7</v>
      </c>
      <c r="L63" s="5">
        <v>5.3</v>
      </c>
      <c r="M63" s="73">
        <v>16</v>
      </c>
      <c r="N63" s="73">
        <v>23</v>
      </c>
      <c r="O63" s="73">
        <v>31</v>
      </c>
      <c r="P63" s="12">
        <f t="shared" ref="P63:P72" si="8">(M63+N63+O63)</f>
        <v>70</v>
      </c>
      <c r="Q63" s="70">
        <f t="shared" ref="Q63:Q72" si="9">(P63/217)</f>
        <v>0.32258064516129031</v>
      </c>
      <c r="R63" s="4"/>
    </row>
    <row r="64" spans="1:27" x14ac:dyDescent="0.25">
      <c r="B64" s="26" t="s">
        <v>180</v>
      </c>
      <c r="C64" s="5"/>
      <c r="D64" s="5"/>
      <c r="E64" s="5">
        <v>28</v>
      </c>
      <c r="F64" s="5">
        <v>28</v>
      </c>
      <c r="G64" s="5">
        <v>22</v>
      </c>
      <c r="H64" s="5">
        <v>14.666666666666666</v>
      </c>
      <c r="I64" s="5">
        <v>14</v>
      </c>
      <c r="J64" s="5">
        <v>14</v>
      </c>
      <c r="K64" s="5">
        <v>11.666666666666666</v>
      </c>
      <c r="L64" s="5">
        <v>11.666666666666666</v>
      </c>
      <c r="M64" s="73">
        <v>25</v>
      </c>
      <c r="N64" s="73">
        <v>19</v>
      </c>
      <c r="O64" s="73">
        <v>14</v>
      </c>
      <c r="P64" s="12">
        <f t="shared" si="8"/>
        <v>58</v>
      </c>
      <c r="Q64" s="70">
        <f t="shared" si="9"/>
        <v>0.26728110599078342</v>
      </c>
      <c r="R64" s="4"/>
      <c r="Z64" s="4"/>
      <c r="AA64" s="4"/>
    </row>
    <row r="65" spans="2:27" x14ac:dyDescent="0.25">
      <c r="B65" s="26" t="s">
        <v>57</v>
      </c>
      <c r="C65" s="5"/>
      <c r="D65" s="5"/>
      <c r="E65" s="5"/>
      <c r="F65" s="5">
        <v>14.666666666666666</v>
      </c>
      <c r="G65" s="5">
        <v>13</v>
      </c>
      <c r="H65" s="5">
        <v>11.666666666666666</v>
      </c>
      <c r="I65" s="5">
        <v>11.666666666666666</v>
      </c>
      <c r="J65" s="5">
        <v>11.666666666666666</v>
      </c>
      <c r="K65" s="5">
        <v>9.6666666666666661</v>
      </c>
      <c r="L65" s="5">
        <v>9.3333333333333339</v>
      </c>
      <c r="M65" s="73">
        <v>18</v>
      </c>
      <c r="N65" s="73">
        <v>12</v>
      </c>
      <c r="O65" s="73">
        <v>5</v>
      </c>
      <c r="P65" s="12">
        <f t="shared" si="8"/>
        <v>35</v>
      </c>
      <c r="Q65" s="70">
        <f t="shared" si="9"/>
        <v>0.16129032258064516</v>
      </c>
      <c r="R65" s="4"/>
    </row>
    <row r="66" spans="2:27" x14ac:dyDescent="0.25">
      <c r="B66" s="26" t="s">
        <v>58</v>
      </c>
      <c r="C66" s="5"/>
      <c r="D66" s="5"/>
      <c r="E66" s="5"/>
      <c r="F66" s="5"/>
      <c r="G66" s="5">
        <v>14</v>
      </c>
      <c r="H66" s="5">
        <v>14</v>
      </c>
      <c r="I66" s="5">
        <v>14</v>
      </c>
      <c r="J66" s="5">
        <v>14</v>
      </c>
      <c r="K66" s="5">
        <v>12</v>
      </c>
      <c r="L66" s="5">
        <v>11.666666666666666</v>
      </c>
      <c r="M66" s="73">
        <v>11</v>
      </c>
      <c r="N66" s="73">
        <v>7</v>
      </c>
      <c r="O66" s="73">
        <v>3</v>
      </c>
      <c r="P66" s="12">
        <f t="shared" si="8"/>
        <v>21</v>
      </c>
      <c r="Q66" s="70">
        <f t="shared" si="9"/>
        <v>9.6774193548387094E-2</v>
      </c>
      <c r="R66" s="4"/>
    </row>
    <row r="67" spans="2:27" x14ac:dyDescent="0.25">
      <c r="B67" s="26" t="s">
        <v>59</v>
      </c>
      <c r="C67" s="5"/>
      <c r="D67" s="5"/>
      <c r="E67" s="5"/>
      <c r="F67" s="5"/>
      <c r="G67" s="5"/>
      <c r="H67" s="5">
        <v>6.666666666666667</v>
      </c>
      <c r="I67" s="5">
        <v>6.333333333333333</v>
      </c>
      <c r="J67" s="5">
        <v>5.333333333333333</v>
      </c>
      <c r="K67" s="5">
        <v>5.333333333333333</v>
      </c>
      <c r="L67" s="5">
        <v>5.333333333333333</v>
      </c>
      <c r="M67" s="73">
        <v>0</v>
      </c>
      <c r="N67" s="73">
        <v>2</v>
      </c>
      <c r="O67" s="73">
        <v>2</v>
      </c>
      <c r="P67" s="12">
        <f t="shared" si="8"/>
        <v>4</v>
      </c>
      <c r="Q67" s="70">
        <f t="shared" si="9"/>
        <v>1.8433179723502304E-2</v>
      </c>
      <c r="R67" s="4"/>
      <c r="Z67" s="4"/>
      <c r="AA67" s="4"/>
    </row>
    <row r="68" spans="2:27" x14ac:dyDescent="0.25">
      <c r="B68" s="26" t="s">
        <v>182</v>
      </c>
      <c r="C68" s="5"/>
      <c r="D68" s="5"/>
      <c r="E68" s="5"/>
      <c r="F68" s="5"/>
      <c r="G68" s="5"/>
      <c r="H68" s="5"/>
      <c r="I68" s="5">
        <v>3.6666666666666665</v>
      </c>
      <c r="J68" s="5">
        <v>2.6666666666666665</v>
      </c>
      <c r="K68" s="5">
        <v>1.6666666666666667</v>
      </c>
      <c r="L68" s="5">
        <v>1.6666666666666667</v>
      </c>
      <c r="M68" s="73">
        <v>0</v>
      </c>
      <c r="N68" s="73">
        <v>0</v>
      </c>
      <c r="O68" s="73">
        <v>0</v>
      </c>
      <c r="P68" s="12">
        <f t="shared" si="8"/>
        <v>0</v>
      </c>
      <c r="Q68" s="70">
        <f t="shared" si="9"/>
        <v>0</v>
      </c>
      <c r="R68" s="4"/>
    </row>
    <row r="69" spans="2:27" x14ac:dyDescent="0.25">
      <c r="B69" t="s">
        <v>183</v>
      </c>
      <c r="C69" s="5"/>
      <c r="D69" s="5"/>
      <c r="E69" s="5"/>
      <c r="F69" s="5"/>
      <c r="G69" s="5"/>
      <c r="H69" s="5"/>
      <c r="I69" s="5"/>
      <c r="J69" s="5">
        <v>4.666666666666667</v>
      </c>
      <c r="K69" s="5">
        <v>4</v>
      </c>
      <c r="L69" s="5">
        <v>3.6666666666666665</v>
      </c>
      <c r="M69" s="73">
        <v>0</v>
      </c>
      <c r="N69" s="73">
        <v>0</v>
      </c>
      <c r="O69" s="73">
        <v>2</v>
      </c>
      <c r="P69" s="12">
        <f t="shared" si="8"/>
        <v>2</v>
      </c>
      <c r="Q69" s="70">
        <f t="shared" si="9"/>
        <v>9.2165898617511521E-3</v>
      </c>
      <c r="R69" s="4"/>
    </row>
    <row r="70" spans="2:27" x14ac:dyDescent="0.25">
      <c r="B70" t="s">
        <v>60</v>
      </c>
      <c r="C70" s="5"/>
      <c r="D70" s="5"/>
      <c r="E70" s="5"/>
      <c r="F70" s="5"/>
      <c r="G70" s="5"/>
      <c r="H70" s="5"/>
      <c r="I70" s="5"/>
      <c r="J70" s="5"/>
      <c r="K70" s="5">
        <v>3</v>
      </c>
      <c r="L70" s="5">
        <v>3</v>
      </c>
      <c r="M70" s="73">
        <v>0</v>
      </c>
      <c r="N70" s="73">
        <v>0</v>
      </c>
      <c r="O70" s="73">
        <v>0</v>
      </c>
      <c r="P70" s="12">
        <f t="shared" si="8"/>
        <v>0</v>
      </c>
      <c r="Q70" s="70">
        <f t="shared" si="9"/>
        <v>0</v>
      </c>
      <c r="R70" s="4"/>
      <c r="Z70" s="4"/>
      <c r="AA70" s="4"/>
    </row>
    <row r="71" spans="2:27" x14ac:dyDescent="0.25">
      <c r="B71" t="s">
        <v>61</v>
      </c>
      <c r="C71" s="5"/>
      <c r="D71" s="5"/>
      <c r="E71" s="5"/>
      <c r="F71" s="5"/>
      <c r="G71" s="5"/>
      <c r="H71" s="5"/>
      <c r="I71" s="5"/>
      <c r="J71" s="5"/>
      <c r="K71" s="5"/>
      <c r="L71" s="5">
        <v>0.66666666666666663</v>
      </c>
      <c r="M71" s="73">
        <v>0</v>
      </c>
      <c r="N71" s="73">
        <v>0</v>
      </c>
      <c r="O71" s="73">
        <v>0</v>
      </c>
      <c r="P71" s="12">
        <f t="shared" si="8"/>
        <v>0</v>
      </c>
      <c r="Q71" s="70">
        <f t="shared" si="9"/>
        <v>0</v>
      </c>
      <c r="R71" s="4"/>
      <c r="S71" s="4"/>
      <c r="W71" s="16"/>
      <c r="Y71" s="4"/>
    </row>
    <row r="72" spans="2:27" x14ac:dyDescent="0.25">
      <c r="M72" s="73">
        <v>0</v>
      </c>
      <c r="N72" s="73">
        <v>0</v>
      </c>
      <c r="O72" s="73">
        <v>0</v>
      </c>
      <c r="P72" s="12">
        <f t="shared" si="8"/>
        <v>0</v>
      </c>
      <c r="Q72" s="70">
        <f t="shared" si="9"/>
        <v>0</v>
      </c>
      <c r="R72" s="4"/>
      <c r="S72" s="4"/>
      <c r="W72" s="16"/>
      <c r="Y72" s="4"/>
    </row>
    <row r="73" spans="2:27" x14ac:dyDescent="0.25">
      <c r="Q73" s="100"/>
      <c r="S73" s="4"/>
      <c r="W73" s="16"/>
      <c r="Y73" s="4"/>
      <c r="Z73" s="4"/>
      <c r="AA73" s="4"/>
    </row>
    <row r="74" spans="2:27" x14ac:dyDescent="0.25">
      <c r="S74" s="4"/>
      <c r="W74" s="16"/>
      <c r="Y74" s="4"/>
    </row>
    <row r="75" spans="2:27" x14ac:dyDescent="0.25">
      <c r="S75" s="4"/>
      <c r="W75" s="16"/>
      <c r="Y75" s="4"/>
    </row>
    <row r="76" spans="2:27" x14ac:dyDescent="0.25">
      <c r="S76" s="4"/>
      <c r="W76" s="16"/>
      <c r="Y76" s="4"/>
    </row>
    <row r="77" spans="2:27" x14ac:dyDescent="0.25">
      <c r="C77" s="1"/>
      <c r="D77" s="1"/>
      <c r="E77" s="1"/>
      <c r="F77" s="1"/>
      <c r="G77" s="1"/>
      <c r="H77" s="35"/>
      <c r="I77" s="35"/>
      <c r="S77" s="4"/>
      <c r="W77" s="16"/>
      <c r="Y77" s="4"/>
      <c r="Z77" s="4"/>
      <c r="AA77" s="4"/>
    </row>
    <row r="78" spans="2:27" x14ac:dyDescent="0.25">
      <c r="C78" s="77"/>
      <c r="D78" s="77"/>
      <c r="E78" s="77"/>
      <c r="F78" s="77"/>
      <c r="G78" s="77"/>
      <c r="H78" s="65"/>
      <c r="I78" s="67"/>
      <c r="S78" s="4"/>
      <c r="W78" s="16"/>
      <c r="Y78" s="4"/>
    </row>
    <row r="79" spans="2:27" x14ac:dyDescent="0.25">
      <c r="C79" s="77"/>
      <c r="D79" s="77"/>
      <c r="E79" s="77"/>
      <c r="F79" s="77"/>
      <c r="G79" s="77"/>
      <c r="H79" s="65"/>
      <c r="I79" s="67"/>
      <c r="U79" s="4"/>
      <c r="Y79" s="4"/>
    </row>
    <row r="80" spans="2:27" x14ac:dyDescent="0.25">
      <c r="C80" s="77"/>
      <c r="D80" s="77"/>
      <c r="E80" s="77"/>
      <c r="F80" s="77"/>
      <c r="G80" s="77"/>
      <c r="H80" s="65"/>
      <c r="I80" s="67"/>
      <c r="U80" s="4"/>
      <c r="Y80" s="4"/>
    </row>
    <row r="81" spans="3:25" x14ac:dyDescent="0.25">
      <c r="C81" s="77"/>
      <c r="D81" s="77"/>
      <c r="E81" s="77"/>
      <c r="F81" s="77"/>
      <c r="G81" s="77"/>
      <c r="H81" s="65"/>
      <c r="I81" s="67"/>
      <c r="U81" s="4"/>
      <c r="Y81" s="4"/>
    </row>
    <row r="82" spans="3:25" x14ac:dyDescent="0.25">
      <c r="C82" s="77"/>
      <c r="D82" s="77"/>
      <c r="E82" s="77"/>
      <c r="F82" s="77"/>
      <c r="G82" s="77"/>
      <c r="H82" s="65"/>
      <c r="I82" s="67"/>
      <c r="U82" s="4"/>
      <c r="Y82" s="4"/>
    </row>
    <row r="83" spans="3:25" x14ac:dyDescent="0.25">
      <c r="C83" s="77"/>
      <c r="D83" s="77"/>
      <c r="E83" s="77"/>
      <c r="F83" s="77"/>
      <c r="G83" s="77"/>
      <c r="H83" s="65"/>
      <c r="I83" s="67"/>
      <c r="U83" s="4"/>
      <c r="Y83" s="4"/>
    </row>
    <row r="84" spans="3:25" x14ac:dyDescent="0.25">
      <c r="C84" s="77"/>
      <c r="D84" s="77"/>
      <c r="E84" s="77"/>
      <c r="F84" s="77"/>
      <c r="G84" s="77"/>
      <c r="H84" s="65"/>
      <c r="I84" s="65"/>
      <c r="U84" s="4"/>
      <c r="Y84" s="4"/>
    </row>
    <row r="85" spans="3:25" x14ac:dyDescent="0.25">
      <c r="C85" s="77"/>
      <c r="D85" s="77"/>
      <c r="E85" s="77"/>
      <c r="F85" s="77"/>
      <c r="G85" s="77"/>
      <c r="H85" s="65"/>
      <c r="I85" s="65"/>
      <c r="U85" s="4"/>
      <c r="Y85" s="4"/>
    </row>
    <row r="86" spans="3:25" x14ac:dyDescent="0.25">
      <c r="C86" s="77"/>
      <c r="D86" s="77"/>
      <c r="E86" s="77"/>
      <c r="F86" s="77"/>
      <c r="G86" s="77"/>
      <c r="H86" s="65"/>
      <c r="I86" s="65"/>
      <c r="U86" s="4"/>
      <c r="Y86" s="4"/>
    </row>
    <row r="87" spans="3:25" x14ac:dyDescent="0.25">
      <c r="C87" s="77"/>
      <c r="D87" s="77"/>
      <c r="E87" s="77"/>
      <c r="F87" s="77"/>
      <c r="G87" s="77"/>
      <c r="H87" s="65"/>
      <c r="I87" s="65"/>
      <c r="U87" s="4"/>
      <c r="Y87" s="4"/>
    </row>
    <row r="88" spans="3:25" x14ac:dyDescent="0.25">
      <c r="C88" s="21"/>
      <c r="D88" s="66"/>
      <c r="E88" s="66"/>
      <c r="F88" s="66"/>
      <c r="G88" s="21"/>
      <c r="H88" s="65"/>
      <c r="I88" s="65"/>
    </row>
    <row r="89" spans="3:25" x14ac:dyDescent="0.25">
      <c r="C89" s="21"/>
      <c r="D89" s="21"/>
      <c r="E89" s="21"/>
      <c r="F89" s="21"/>
      <c r="G89" s="21"/>
      <c r="H89" s="66"/>
      <c r="I89" s="66"/>
    </row>
  </sheetData>
  <mergeCells count="10">
    <mergeCell ref="M60:Q60"/>
    <mergeCell ref="M59:Q59"/>
    <mergeCell ref="J18:L18"/>
    <mergeCell ref="I3:M3"/>
    <mergeCell ref="I4:M4"/>
    <mergeCell ref="K31:O31"/>
    <mergeCell ref="K32:O32"/>
    <mergeCell ref="M45:Q45"/>
    <mergeCell ref="M46:Q46"/>
    <mergeCell ref="J17:N17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90"/>
  <sheetViews>
    <sheetView tabSelected="1" workbookViewId="0">
      <selection activeCell="H9" sqref="H9"/>
    </sheetView>
  </sheetViews>
  <sheetFormatPr baseColWidth="10" defaultRowHeight="15" x14ac:dyDescent="0.25"/>
  <sheetData>
    <row r="1" spans="2:23" x14ac:dyDescent="0.25">
      <c r="J1" s="104" t="s">
        <v>236</v>
      </c>
      <c r="K1" s="104"/>
      <c r="L1" s="104"/>
      <c r="M1" s="104"/>
      <c r="N1" s="104"/>
    </row>
    <row r="2" spans="2:23" x14ac:dyDescent="0.25">
      <c r="D2" t="s">
        <v>240</v>
      </c>
      <c r="J2" s="109">
        <v>41990</v>
      </c>
      <c r="K2" s="109"/>
      <c r="L2" s="109"/>
      <c r="M2" s="109"/>
      <c r="N2" s="109"/>
    </row>
    <row r="3" spans="2:23" x14ac:dyDescent="0.25">
      <c r="B3" t="s">
        <v>21</v>
      </c>
      <c r="C3" t="s">
        <v>207</v>
      </c>
      <c r="D3" s="7" t="s">
        <v>0</v>
      </c>
      <c r="E3" s="7" t="s">
        <v>1</v>
      </c>
      <c r="F3" s="7" t="s">
        <v>2</v>
      </c>
      <c r="G3" s="8">
        <v>41894</v>
      </c>
      <c r="H3" s="7" t="s">
        <v>4</v>
      </c>
      <c r="I3" s="7" t="s">
        <v>6</v>
      </c>
      <c r="J3" s="10">
        <v>31</v>
      </c>
      <c r="K3" s="10">
        <v>32</v>
      </c>
      <c r="L3" s="10">
        <v>45</v>
      </c>
      <c r="M3" s="7" t="s">
        <v>171</v>
      </c>
      <c r="N3" s="79" t="s">
        <v>237</v>
      </c>
      <c r="O3" s="8"/>
      <c r="P3" s="8"/>
      <c r="Q3" s="4"/>
      <c r="U3" s="16"/>
      <c r="V3" s="4"/>
      <c r="W3" s="4"/>
    </row>
    <row r="4" spans="2:23" x14ac:dyDescent="0.25">
      <c r="B4" t="s">
        <v>35</v>
      </c>
      <c r="C4" s="26" t="s">
        <v>179</v>
      </c>
      <c r="D4" s="5"/>
      <c r="E4" s="5"/>
      <c r="F4" s="5"/>
      <c r="G4" s="5"/>
      <c r="H4" s="5"/>
      <c r="I4" s="5"/>
      <c r="J4" s="73">
        <v>28</v>
      </c>
      <c r="K4" s="73">
        <v>18</v>
      </c>
      <c r="L4" s="73">
        <v>13</v>
      </c>
      <c r="M4" s="73">
        <f>(J4+K4+L4)</f>
        <v>59</v>
      </c>
      <c r="N4" s="75">
        <f>(M4/141)</f>
        <v>0.41843971631205673</v>
      </c>
      <c r="O4" s="4"/>
      <c r="P4" s="4"/>
      <c r="Q4" s="4"/>
      <c r="U4" s="16"/>
    </row>
    <row r="5" spans="2:23" x14ac:dyDescent="0.25">
      <c r="C5" s="26" t="s">
        <v>56</v>
      </c>
      <c r="E5" s="5"/>
      <c r="F5" s="5"/>
      <c r="G5" s="5"/>
      <c r="H5" s="5"/>
      <c r="I5" s="5"/>
      <c r="J5" s="73">
        <v>8</v>
      </c>
      <c r="K5" s="73">
        <v>2</v>
      </c>
      <c r="L5" s="73">
        <v>6</v>
      </c>
      <c r="M5" s="73">
        <f t="shared" ref="M5:M10" si="0">(J5+K5+L5)</f>
        <v>16</v>
      </c>
      <c r="N5" s="75">
        <f t="shared" ref="N5:N10" si="1">(M5/141)</f>
        <v>0.11347517730496454</v>
      </c>
      <c r="O5" s="4"/>
      <c r="P5" s="4"/>
      <c r="Q5" s="4"/>
      <c r="U5" s="16"/>
    </row>
    <row r="6" spans="2:23" x14ac:dyDescent="0.25">
      <c r="C6" s="26" t="s">
        <v>180</v>
      </c>
      <c r="F6" s="5"/>
      <c r="G6" s="5"/>
      <c r="H6" s="5"/>
      <c r="I6" s="5"/>
      <c r="J6" s="73">
        <v>13</v>
      </c>
      <c r="K6" s="73">
        <v>1</v>
      </c>
      <c r="L6" s="73">
        <v>6</v>
      </c>
      <c r="M6" s="73">
        <f t="shared" si="0"/>
        <v>20</v>
      </c>
      <c r="N6" s="75">
        <f t="shared" si="1"/>
        <v>0.14184397163120568</v>
      </c>
      <c r="O6" s="4"/>
      <c r="P6" s="4"/>
      <c r="Q6" s="4"/>
      <c r="U6" s="16"/>
      <c r="V6" s="4"/>
      <c r="W6" s="4"/>
    </row>
    <row r="7" spans="2:23" x14ac:dyDescent="0.25">
      <c r="C7" s="26" t="s">
        <v>57</v>
      </c>
      <c r="G7" s="5"/>
      <c r="H7" s="5"/>
      <c r="I7" s="5"/>
      <c r="J7" s="73">
        <v>15</v>
      </c>
      <c r="K7" s="73">
        <v>10</v>
      </c>
      <c r="L7" s="73">
        <v>6</v>
      </c>
      <c r="M7" s="73">
        <f t="shared" si="0"/>
        <v>31</v>
      </c>
      <c r="N7" s="75">
        <f t="shared" si="1"/>
        <v>0.21985815602836881</v>
      </c>
      <c r="O7" s="4"/>
      <c r="P7" s="4"/>
      <c r="Q7" s="4"/>
      <c r="U7" s="16"/>
    </row>
    <row r="8" spans="2:23" x14ac:dyDescent="0.25">
      <c r="C8" s="26" t="s">
        <v>58</v>
      </c>
      <c r="H8" s="5"/>
      <c r="I8" s="5"/>
      <c r="J8" s="73">
        <v>2</v>
      </c>
      <c r="K8" s="73">
        <v>9</v>
      </c>
      <c r="L8" s="73">
        <v>3</v>
      </c>
      <c r="M8" s="73">
        <f t="shared" si="0"/>
        <v>14</v>
      </c>
      <c r="N8" s="75">
        <f t="shared" si="1"/>
        <v>9.9290780141843976E-2</v>
      </c>
      <c r="O8" s="4"/>
      <c r="P8" s="4"/>
      <c r="Q8" s="4"/>
      <c r="U8" s="16"/>
    </row>
    <row r="9" spans="2:23" x14ac:dyDescent="0.25">
      <c r="C9" s="26" t="s">
        <v>59</v>
      </c>
      <c r="I9" s="5"/>
      <c r="J9" s="73">
        <v>0</v>
      </c>
      <c r="K9" s="73">
        <v>1</v>
      </c>
      <c r="L9" s="73">
        <v>0</v>
      </c>
      <c r="M9" s="73">
        <f t="shared" si="0"/>
        <v>1</v>
      </c>
      <c r="N9" s="75">
        <f t="shared" si="1"/>
        <v>7.0921985815602835E-3</v>
      </c>
      <c r="O9" s="4"/>
      <c r="P9" s="4"/>
      <c r="Q9" s="4"/>
      <c r="U9" s="16"/>
      <c r="V9" s="4"/>
      <c r="W9" s="4"/>
    </row>
    <row r="10" spans="2:23" x14ac:dyDescent="0.25">
      <c r="C10" s="26" t="s">
        <v>182</v>
      </c>
      <c r="J10" s="73">
        <v>0</v>
      </c>
      <c r="K10" s="73">
        <v>0</v>
      </c>
      <c r="L10" s="73">
        <v>0</v>
      </c>
      <c r="M10" s="73">
        <f t="shared" si="0"/>
        <v>0</v>
      </c>
      <c r="N10" s="75">
        <f t="shared" si="1"/>
        <v>0</v>
      </c>
      <c r="O10" s="4"/>
      <c r="P10" s="4"/>
      <c r="Q10" s="4"/>
      <c r="U10" s="16"/>
    </row>
    <row r="11" spans="2:23" x14ac:dyDescent="0.25">
      <c r="Q11" s="4"/>
      <c r="U11" s="16"/>
    </row>
    <row r="12" spans="2:23" x14ac:dyDescent="0.25">
      <c r="Q12" s="4"/>
      <c r="U12" s="16"/>
      <c r="V12" s="4"/>
      <c r="W12" s="4"/>
    </row>
    <row r="13" spans="2:23" x14ac:dyDescent="0.25">
      <c r="Q13" s="4"/>
      <c r="U13" s="16"/>
    </row>
    <row r="14" spans="2:23" x14ac:dyDescent="0.25">
      <c r="Q14" s="4"/>
      <c r="U14" s="16"/>
    </row>
    <row r="15" spans="2:23" x14ac:dyDescent="0.25">
      <c r="K15" s="104" t="s">
        <v>236</v>
      </c>
      <c r="L15" s="104"/>
      <c r="M15" s="104"/>
      <c r="N15" s="104"/>
      <c r="O15" s="104"/>
      <c r="Q15" s="4"/>
      <c r="U15" s="16"/>
      <c r="V15" s="4"/>
      <c r="W15" s="4"/>
    </row>
    <row r="16" spans="2:23" x14ac:dyDescent="0.25">
      <c r="D16" t="s">
        <v>240</v>
      </c>
      <c r="K16" s="106">
        <v>42024</v>
      </c>
      <c r="L16" s="106"/>
      <c r="M16" s="106"/>
      <c r="N16" s="106"/>
      <c r="O16" s="106"/>
      <c r="Q16" s="4"/>
      <c r="U16" s="16"/>
    </row>
    <row r="17" spans="2:26" x14ac:dyDescent="0.25">
      <c r="B17" t="s">
        <v>23</v>
      </c>
      <c r="C17" t="s">
        <v>207</v>
      </c>
      <c r="D17" s="7" t="s">
        <v>0</v>
      </c>
      <c r="E17" s="7" t="s">
        <v>1</v>
      </c>
      <c r="F17" s="7" t="s">
        <v>2</v>
      </c>
      <c r="G17" s="8">
        <v>41894</v>
      </c>
      <c r="H17" s="7" t="s">
        <v>4</v>
      </c>
      <c r="I17" s="7" t="s">
        <v>6</v>
      </c>
      <c r="J17" s="7" t="s">
        <v>9</v>
      </c>
      <c r="K17" s="10">
        <v>34</v>
      </c>
      <c r="L17" s="10">
        <v>36</v>
      </c>
      <c r="M17" s="10">
        <v>44</v>
      </c>
      <c r="N17" s="8" t="s">
        <v>172</v>
      </c>
      <c r="O17" s="79" t="s">
        <v>237</v>
      </c>
      <c r="P17" s="8"/>
      <c r="Q17" s="4"/>
      <c r="U17" s="16"/>
      <c r="W17" s="4"/>
      <c r="X17" s="4"/>
      <c r="Y17" s="4"/>
    </row>
    <row r="18" spans="2:26" x14ac:dyDescent="0.25">
      <c r="B18" t="s">
        <v>31</v>
      </c>
      <c r="C18" s="26" t="s">
        <v>179</v>
      </c>
      <c r="D18" s="5">
        <f>(('Gross tiller data LC'!D39+'Gross tiller data LC'!D63+'Gross tiller data LC'!D168)/3)</f>
        <v>3.3333333333333335</v>
      </c>
      <c r="E18" s="5">
        <f>(('Gross tiller data LC'!E39+'Gross tiller data LC'!E63+'Gross tiller data LC'!E168)/3)</f>
        <v>3.3333333333333335</v>
      </c>
      <c r="F18" s="5">
        <f>(('Gross tiller data LC'!F39+'Gross tiller data LC'!F63+'Gross tiller data LC'!F168)/3)</f>
        <v>3.3333333333333335</v>
      </c>
      <c r="G18" s="5">
        <f>(('Gross tiller data LC'!G39+'Gross tiller data LC'!G63+'Gross tiller data LC'!G168)/3)</f>
        <v>3.3333333333333335</v>
      </c>
      <c r="H18" s="5">
        <f>(('Gross tiller data LC'!H39+'Gross tiller data LC'!H63+'Gross tiller data LC'!H168)/3)</f>
        <v>3.3333333333333335</v>
      </c>
      <c r="I18" s="5">
        <f>(('Gross tiller data LC'!I39+'Gross tiller data LC'!I63+'Gross tiller data LC'!I168)/3)</f>
        <v>3</v>
      </c>
      <c r="J18" s="5">
        <f>(('Gross tiller data LC'!J39+'Gross tiller data LC'!J63+'Gross tiller data LC'!J168)/3)</f>
        <v>2</v>
      </c>
      <c r="K18" s="73">
        <v>22</v>
      </c>
      <c r="L18" s="69">
        <v>14</v>
      </c>
      <c r="M18" s="69">
        <v>31</v>
      </c>
      <c r="N18" s="73">
        <f>(K18+L18+M18)</f>
        <v>67</v>
      </c>
      <c r="O18" s="75">
        <f>(N18/193)</f>
        <v>0.34715025906735753</v>
      </c>
      <c r="P18" s="4"/>
      <c r="Q18" s="4"/>
      <c r="R18" s="4"/>
      <c r="S18" s="4"/>
      <c r="W18" s="4"/>
    </row>
    <row r="19" spans="2:26" x14ac:dyDescent="0.25">
      <c r="C19" s="26" t="s">
        <v>56</v>
      </c>
      <c r="E19" s="5">
        <f>(('Gross tiller data LC'!E40+'Gross tiller data LC'!E64+'Gross tiller data LC'!E169)/3)</f>
        <v>6.333333333333333</v>
      </c>
      <c r="F19" s="5">
        <f>(('Gross tiller data LC'!F40+'Gross tiller data LC'!F64+'Gross tiller data LC'!F169)/3)</f>
        <v>6.333333333333333</v>
      </c>
      <c r="G19" s="5">
        <f>(('Gross tiller data LC'!G40+'Gross tiller data LC'!G64+'Gross tiller data LC'!G169)/3)</f>
        <v>6.333333333333333</v>
      </c>
      <c r="H19" s="5">
        <f>(('Gross tiller data LC'!H40+'Gross tiller data LC'!H64+'Gross tiller data LC'!H169)/3)</f>
        <v>5.666666666666667</v>
      </c>
      <c r="I19" s="5">
        <f>(('Gross tiller data LC'!I40+'Gross tiller data LC'!I64+'Gross tiller data LC'!I169)/3)</f>
        <v>5</v>
      </c>
      <c r="J19" s="5">
        <f>(('Gross tiller data LC'!J40+'Gross tiller data LC'!J64+'Gross tiller data LC'!J169)/3)</f>
        <v>2.6666666666666665</v>
      </c>
      <c r="K19" s="73">
        <v>14</v>
      </c>
      <c r="L19" s="69">
        <v>11</v>
      </c>
      <c r="M19" s="69">
        <v>13</v>
      </c>
      <c r="N19" s="73">
        <f t="shared" ref="N19:N25" si="2">(K19+L19+M19)</f>
        <v>38</v>
      </c>
      <c r="O19" s="75">
        <f t="shared" ref="O19:O25" si="3">(N19/193)</f>
        <v>0.19689119170984457</v>
      </c>
      <c r="P19" s="4"/>
      <c r="Q19" s="4"/>
      <c r="R19" s="4"/>
      <c r="S19" s="4"/>
      <c r="W19" s="16"/>
    </row>
    <row r="20" spans="2:26" x14ac:dyDescent="0.25">
      <c r="C20" s="26" t="s">
        <v>180</v>
      </c>
      <c r="F20" s="5">
        <f>(('Gross tiller data LC'!F170+'Gross tiller data LC'!F65+'Gross tiller data LC'!F41)/3)</f>
        <v>23.666666666666668</v>
      </c>
      <c r="G20" s="5">
        <f>(('Gross tiller data LC'!G170+'Gross tiller data LC'!G65+'Gross tiller data LC'!G41)/3)</f>
        <v>21.666666666666668</v>
      </c>
      <c r="H20" s="5">
        <f>(('Gross tiller data LC'!H170+'Gross tiller data LC'!H65+'Gross tiller data LC'!H41)/3)</f>
        <v>14</v>
      </c>
      <c r="I20" s="5">
        <f>(('Gross tiller data LC'!I170+'Gross tiller data LC'!I65+'Gross tiller data LC'!I41)/3)</f>
        <v>14</v>
      </c>
      <c r="J20" s="5">
        <f>(('Gross tiller data LC'!J170+'Gross tiller data LC'!J65+'Gross tiller data LC'!J41)/3)</f>
        <v>11.666666666666666</v>
      </c>
      <c r="K20" s="73">
        <v>12</v>
      </c>
      <c r="L20" s="69">
        <v>14</v>
      </c>
      <c r="M20" s="69">
        <v>13</v>
      </c>
      <c r="N20" s="73">
        <f t="shared" si="2"/>
        <v>39</v>
      </c>
      <c r="O20" s="75">
        <f t="shared" si="3"/>
        <v>0.20207253886010362</v>
      </c>
      <c r="P20" s="4"/>
      <c r="Q20" s="4"/>
      <c r="R20" s="4"/>
      <c r="S20" s="4"/>
      <c r="W20" s="16"/>
      <c r="X20" s="4"/>
      <c r="Y20" s="4"/>
    </row>
    <row r="21" spans="2:26" x14ac:dyDescent="0.25">
      <c r="C21" s="26" t="s">
        <v>57</v>
      </c>
      <c r="G21" s="5">
        <f>(('Gross tiller data LC'!G42+'Gross tiller data LC'!G66+'Gross tiller data LC'!G171)/3)</f>
        <v>7.666666666666667</v>
      </c>
      <c r="H21" s="5">
        <f>(('Gross tiller data LC'!H42+'Gross tiller data LC'!H66+'Gross tiller data LC'!H171)/3)</f>
        <v>7.333333333333333</v>
      </c>
      <c r="I21" s="5">
        <f>(('Gross tiller data LC'!I42+'Gross tiller data LC'!I66+'Gross tiller data LC'!I171)/3)</f>
        <v>6.666666666666667</v>
      </c>
      <c r="J21" s="5">
        <f>(('Gross tiller data LC'!J42+'Gross tiller data LC'!J66+'Gross tiller data LC'!J171)/3)</f>
        <v>6.333333333333333</v>
      </c>
      <c r="K21" s="73">
        <v>9</v>
      </c>
      <c r="L21" s="69">
        <v>5</v>
      </c>
      <c r="M21" s="69">
        <v>8</v>
      </c>
      <c r="N21" s="73">
        <f t="shared" si="2"/>
        <v>22</v>
      </c>
      <c r="O21" s="75">
        <f t="shared" si="3"/>
        <v>0.11398963730569948</v>
      </c>
      <c r="P21" s="4"/>
      <c r="Q21" s="4"/>
      <c r="R21" s="4"/>
      <c r="S21" s="4"/>
      <c r="W21" s="16"/>
    </row>
    <row r="22" spans="2:26" x14ac:dyDescent="0.25">
      <c r="C22" s="26" t="s">
        <v>58</v>
      </c>
      <c r="H22" s="5">
        <f>(('Gross tiller data LC'!H172+'Gross tiller data LC'!H67+'Gross tiller data LC'!H43)/3)</f>
        <v>22.666666666666668</v>
      </c>
      <c r="I22" s="5">
        <f>(('Gross tiller data LC'!I172+'Gross tiller data LC'!I67+'Gross tiller data LC'!I43)/3)</f>
        <v>18</v>
      </c>
      <c r="J22" s="5">
        <f>(('Gross tiller data LC'!J172+'Gross tiller data LC'!J67+'Gross tiller data LC'!J43)/3)</f>
        <v>17.333333333333332</v>
      </c>
      <c r="K22" s="73">
        <v>12</v>
      </c>
      <c r="L22" s="69">
        <v>8</v>
      </c>
      <c r="M22" s="69">
        <v>7</v>
      </c>
      <c r="N22" s="73">
        <f t="shared" si="2"/>
        <v>27</v>
      </c>
      <c r="O22" s="75">
        <f t="shared" si="3"/>
        <v>0.13989637305699482</v>
      </c>
      <c r="P22" s="4"/>
      <c r="Q22" s="4"/>
      <c r="R22" s="4"/>
      <c r="S22" s="4"/>
      <c r="W22" s="16"/>
    </row>
    <row r="23" spans="2:26" x14ac:dyDescent="0.25">
      <c r="C23" s="26" t="s">
        <v>59</v>
      </c>
      <c r="I23" s="5">
        <f>(('Gross tiller data LC'!I44+'Gross tiller data LC'!I68+'Gross tiller data LC'!I173)/3)</f>
        <v>14.333333333333334</v>
      </c>
      <c r="J23" s="5">
        <f>(('Gross tiller data LC'!J44+'Gross tiller data LC'!J68+'Gross tiller data LC'!J173)/3)</f>
        <v>10.333333333333334</v>
      </c>
      <c r="K23" s="73">
        <v>0</v>
      </c>
      <c r="L23" s="69">
        <v>0</v>
      </c>
      <c r="M23" s="69">
        <v>0</v>
      </c>
      <c r="N23" s="73">
        <f t="shared" si="2"/>
        <v>0</v>
      </c>
      <c r="O23" s="75">
        <f t="shared" si="3"/>
        <v>0</v>
      </c>
      <c r="P23" s="4"/>
      <c r="Q23" s="4"/>
      <c r="R23" s="4"/>
      <c r="S23" s="4"/>
      <c r="W23" s="16"/>
      <c r="X23" s="4"/>
      <c r="Y23" s="4"/>
    </row>
    <row r="24" spans="2:26" x14ac:dyDescent="0.25">
      <c r="C24" s="26" t="s">
        <v>182</v>
      </c>
      <c r="J24" s="5">
        <f>(('Gross tiller data LC'!J174+'Gross tiller data LC'!J45+'Gross tiller data LC'!J69)/3)</f>
        <v>6.666666666666667</v>
      </c>
      <c r="K24" s="73">
        <v>0</v>
      </c>
      <c r="L24" s="69">
        <v>0</v>
      </c>
      <c r="M24" s="69">
        <v>0</v>
      </c>
      <c r="N24" s="73">
        <f t="shared" si="2"/>
        <v>0</v>
      </c>
      <c r="O24" s="75">
        <f t="shared" si="3"/>
        <v>0</v>
      </c>
      <c r="P24" s="5"/>
      <c r="S24" s="4"/>
      <c r="W24" s="16"/>
    </row>
    <row r="25" spans="2:26" x14ac:dyDescent="0.25">
      <c r="K25" s="73">
        <v>0</v>
      </c>
      <c r="L25" s="69">
        <v>0</v>
      </c>
      <c r="M25" s="69">
        <v>0</v>
      </c>
      <c r="N25" s="73">
        <f t="shared" si="2"/>
        <v>0</v>
      </c>
      <c r="O25" s="75">
        <f t="shared" si="3"/>
        <v>0</v>
      </c>
      <c r="P25" s="5"/>
      <c r="S25" s="4"/>
      <c r="W25" s="16"/>
    </row>
    <row r="26" spans="2:26" x14ac:dyDescent="0.25">
      <c r="S26" s="4"/>
      <c r="W26" s="16"/>
      <c r="X26" s="4"/>
      <c r="Y26" s="4"/>
    </row>
    <row r="27" spans="2:26" x14ac:dyDescent="0.25">
      <c r="S27" s="4"/>
      <c r="W27" s="16"/>
    </row>
    <row r="28" spans="2:26" x14ac:dyDescent="0.25">
      <c r="S28" s="4"/>
      <c r="W28" s="16"/>
    </row>
    <row r="29" spans="2:26" x14ac:dyDescent="0.25">
      <c r="S29" s="4"/>
      <c r="W29" s="16"/>
      <c r="X29" s="4"/>
      <c r="Y29" s="4"/>
    </row>
    <row r="30" spans="2:26" x14ac:dyDescent="0.25">
      <c r="L30" s="104" t="s">
        <v>236</v>
      </c>
      <c r="M30" s="104"/>
      <c r="N30" s="104"/>
      <c r="O30" s="104"/>
      <c r="P30" s="104"/>
    </row>
    <row r="31" spans="2:26" x14ac:dyDescent="0.25">
      <c r="D31" t="s">
        <v>240</v>
      </c>
      <c r="L31" s="106">
        <v>42053</v>
      </c>
      <c r="M31" s="106"/>
      <c r="N31" s="106"/>
      <c r="O31" s="106"/>
      <c r="P31" s="106"/>
    </row>
    <row r="32" spans="2:26" x14ac:dyDescent="0.25">
      <c r="B32" t="s">
        <v>25</v>
      </c>
      <c r="C32" t="s">
        <v>207</v>
      </c>
      <c r="D32" s="7" t="s">
        <v>0</v>
      </c>
      <c r="E32" s="7" t="s">
        <v>1</v>
      </c>
      <c r="F32" s="7" t="s">
        <v>2</v>
      </c>
      <c r="G32" s="8">
        <v>41894</v>
      </c>
      <c r="H32" s="7" t="s">
        <v>4</v>
      </c>
      <c r="I32" s="7" t="s">
        <v>6</v>
      </c>
      <c r="J32" s="7" t="s">
        <v>9</v>
      </c>
      <c r="K32" s="7" t="s">
        <v>10</v>
      </c>
      <c r="L32" s="7">
        <v>33</v>
      </c>
      <c r="M32" s="7">
        <v>35</v>
      </c>
      <c r="N32" s="12">
        <v>43</v>
      </c>
      <c r="O32" s="8" t="s">
        <v>173</v>
      </c>
      <c r="P32" s="79" t="s">
        <v>237</v>
      </c>
      <c r="X32" s="4"/>
      <c r="Y32" s="4"/>
      <c r="Z32" s="4"/>
    </row>
    <row r="33" spans="2:28" x14ac:dyDescent="0.25">
      <c r="B33" t="s">
        <v>32</v>
      </c>
      <c r="C33" s="26" t="s">
        <v>179</v>
      </c>
      <c r="D33" s="5">
        <f>(('Gross tiller data LC'!D27+'Gross tiller data LC'!D51+'Gross tiller data LC'!D156)/3)</f>
        <v>4</v>
      </c>
      <c r="E33" s="5">
        <f>(('Gross tiller data LC'!E27+'Gross tiller data LC'!E51+'Gross tiller data LC'!E156)/3)</f>
        <v>4</v>
      </c>
      <c r="F33" s="5">
        <f>(('Gross tiller data LC'!F27+'Gross tiller data LC'!F51+'Gross tiller data LC'!F156)/3)</f>
        <v>4</v>
      </c>
      <c r="G33" s="5">
        <f>(('Gross tiller data LC'!G27+'Gross tiller data LC'!G51+'Gross tiller data LC'!G156)/3)</f>
        <v>4</v>
      </c>
      <c r="H33" s="5">
        <v>3.5</v>
      </c>
      <c r="I33" s="5">
        <v>2.1</v>
      </c>
      <c r="J33" s="5">
        <v>1.5</v>
      </c>
      <c r="K33" s="5">
        <v>1.5</v>
      </c>
      <c r="L33" s="73">
        <v>26</v>
      </c>
      <c r="M33" s="73">
        <v>18</v>
      </c>
      <c r="N33" s="73">
        <v>12</v>
      </c>
      <c r="O33" s="73">
        <f>(L33+M33+N33)</f>
        <v>56</v>
      </c>
      <c r="P33" s="75">
        <f>(O33/223)</f>
        <v>0.25112107623318386</v>
      </c>
      <c r="Q33" s="4"/>
      <c r="R33" s="4"/>
      <c r="X33" s="4"/>
    </row>
    <row r="34" spans="2:28" x14ac:dyDescent="0.25">
      <c r="C34" s="26" t="s">
        <v>56</v>
      </c>
      <c r="E34" s="5">
        <f>(('Gross tiller data LC'!E157+'Gross tiller data LC'!E28+'Gross tiller data LC'!E52)/3)</f>
        <v>10</v>
      </c>
      <c r="F34" s="5">
        <f>(('Gross tiller data LC'!F157+'Gross tiller data LC'!F28+'Gross tiller data LC'!F52)/3)</f>
        <v>10</v>
      </c>
      <c r="G34" s="5">
        <f>(('Gross tiller data LC'!G157+'Gross tiller data LC'!G28+'Gross tiller data LC'!G52)/3)</f>
        <v>9.6666666666666661</v>
      </c>
      <c r="H34" s="5">
        <v>8.5</v>
      </c>
      <c r="I34" s="5">
        <v>7.1</v>
      </c>
      <c r="J34" s="5">
        <v>6.5</v>
      </c>
      <c r="K34" s="5">
        <v>6.5</v>
      </c>
      <c r="L34" s="73">
        <v>10</v>
      </c>
      <c r="M34" s="73">
        <v>9</v>
      </c>
      <c r="N34" s="73">
        <v>16</v>
      </c>
      <c r="O34" s="73">
        <f t="shared" ref="O34:O40" si="4">(L34+M34+N34)</f>
        <v>35</v>
      </c>
      <c r="P34" s="75">
        <f t="shared" ref="P34:P40" si="5">(O34/223)</f>
        <v>0.15695067264573992</v>
      </c>
      <c r="Q34" s="4"/>
      <c r="R34" s="4"/>
      <c r="X34" s="4"/>
    </row>
    <row r="35" spans="2:28" x14ac:dyDescent="0.25">
      <c r="C35" s="26" t="s">
        <v>180</v>
      </c>
      <c r="F35" s="5">
        <f>(('Gross tiller data LC'!F29+'Gross tiller data LC'!F53+'Gross tiller data LC'!F158)/3)</f>
        <v>23</v>
      </c>
      <c r="G35" s="5">
        <f>(('Gross tiller data LC'!G29+'Gross tiller data LC'!G53+'Gross tiller data LC'!G158)/3)</f>
        <v>23</v>
      </c>
      <c r="H35" s="5">
        <f>(('Gross tiller data LC'!H29+'Gross tiller data LC'!H53+'Gross tiller data LC'!H158)/3)</f>
        <v>20</v>
      </c>
      <c r="I35" s="5">
        <v>15</v>
      </c>
      <c r="J35" s="5">
        <v>11.7</v>
      </c>
      <c r="K35" s="5">
        <v>10.5</v>
      </c>
      <c r="L35" s="73">
        <v>16</v>
      </c>
      <c r="M35" s="73">
        <v>14</v>
      </c>
      <c r="N35" s="73">
        <v>21</v>
      </c>
      <c r="O35" s="73">
        <f t="shared" si="4"/>
        <v>51</v>
      </c>
      <c r="P35" s="75">
        <f t="shared" si="5"/>
        <v>0.22869955156950672</v>
      </c>
      <c r="Q35" s="4"/>
      <c r="R35" s="4"/>
      <c r="X35" s="4"/>
      <c r="Y35" s="4"/>
      <c r="Z35" s="4"/>
    </row>
    <row r="36" spans="2:28" x14ac:dyDescent="0.25">
      <c r="C36" s="26" t="s">
        <v>57</v>
      </c>
      <c r="G36" s="5">
        <f>(('Gross tiller data LC'!G159+'Gross tiller data LC'!G54+'Gross tiller data LC'!G30)/3)</f>
        <v>15.666666666666666</v>
      </c>
      <c r="H36" s="5">
        <f>(('Gross tiller data LC'!H159+'Gross tiller data LC'!H54+'Gross tiller data LC'!H30)/3)</f>
        <v>15.666666666666666</v>
      </c>
      <c r="I36" s="5">
        <v>12.7</v>
      </c>
      <c r="J36" s="5">
        <v>10.5</v>
      </c>
      <c r="K36" s="5">
        <v>10.5</v>
      </c>
      <c r="L36" s="73">
        <v>5</v>
      </c>
      <c r="M36" s="73">
        <v>11</v>
      </c>
      <c r="N36" s="73">
        <v>22</v>
      </c>
      <c r="O36" s="73">
        <f t="shared" si="4"/>
        <v>38</v>
      </c>
      <c r="P36" s="75">
        <f t="shared" si="5"/>
        <v>0.17040358744394618</v>
      </c>
      <c r="Q36" s="4"/>
      <c r="R36" s="4"/>
      <c r="X36" s="4"/>
    </row>
    <row r="37" spans="2:28" x14ac:dyDescent="0.25">
      <c r="C37" s="26" t="s">
        <v>58</v>
      </c>
      <c r="H37" s="5">
        <f>(('Gross tiller data LC'!H31+'Gross tiller data LC'!H55+'Gross tiller data LC'!H160)/3)</f>
        <v>28.666666666666668</v>
      </c>
      <c r="I37" s="5">
        <f>(('Gross tiller data LC'!I31+'Gross tiller data LC'!I55+'Gross tiller data LC'!I160)/3)</f>
        <v>25.666666666666668</v>
      </c>
      <c r="J37" s="5">
        <v>24.7</v>
      </c>
      <c r="K37" s="5">
        <v>17.3</v>
      </c>
      <c r="L37" s="73">
        <v>14</v>
      </c>
      <c r="M37" s="73">
        <v>3</v>
      </c>
      <c r="N37" s="73">
        <v>15</v>
      </c>
      <c r="O37" s="73">
        <f t="shared" si="4"/>
        <v>32</v>
      </c>
      <c r="P37" s="75">
        <f t="shared" si="5"/>
        <v>0.14349775784753363</v>
      </c>
      <c r="Q37" s="4"/>
      <c r="R37" s="4"/>
      <c r="X37" s="4"/>
    </row>
    <row r="38" spans="2:28" x14ac:dyDescent="0.25">
      <c r="C38" s="26" t="s">
        <v>59</v>
      </c>
      <c r="I38" s="5">
        <f>(('Gross tiller data LC'!I161+'Gross tiller data LC'!I32+'Gross tiller data LC'!I56)/3)</f>
        <v>21</v>
      </c>
      <c r="J38" s="5">
        <f>(('Gross tiller data LC'!J161+'Gross tiller data LC'!J32+'Gross tiller data LC'!J56)/3)</f>
        <v>20.333333333333332</v>
      </c>
      <c r="K38" s="5">
        <v>18.3</v>
      </c>
      <c r="L38" s="73">
        <v>7</v>
      </c>
      <c r="M38" s="73">
        <v>0</v>
      </c>
      <c r="N38" s="73">
        <v>2</v>
      </c>
      <c r="O38" s="73">
        <f t="shared" si="4"/>
        <v>9</v>
      </c>
      <c r="P38" s="75">
        <f t="shared" si="5"/>
        <v>4.0358744394618833E-2</v>
      </c>
      <c r="Q38" s="4"/>
      <c r="R38" s="4"/>
      <c r="X38" s="4"/>
      <c r="Y38" s="4"/>
      <c r="Z38" s="4"/>
    </row>
    <row r="39" spans="2:28" x14ac:dyDescent="0.25">
      <c r="C39" s="26" t="s">
        <v>182</v>
      </c>
      <c r="J39" s="5">
        <f>(('Gross tiller data LC'!J57+'Gross tiller data LC'!J33+'Gross tiller data LC'!J162)/3)</f>
        <v>16.666666666666668</v>
      </c>
      <c r="K39" s="5">
        <v>14.7</v>
      </c>
      <c r="L39" s="73">
        <v>2</v>
      </c>
      <c r="M39" s="73">
        <v>0</v>
      </c>
      <c r="N39" s="73">
        <v>0</v>
      </c>
      <c r="O39" s="73">
        <f t="shared" si="4"/>
        <v>2</v>
      </c>
      <c r="P39" s="75">
        <f t="shared" si="5"/>
        <v>8.9686098654708519E-3</v>
      </c>
      <c r="Q39" s="4"/>
      <c r="R39" s="4"/>
      <c r="X39" s="4"/>
    </row>
    <row r="40" spans="2:28" x14ac:dyDescent="0.25">
      <c r="C40" t="s">
        <v>183</v>
      </c>
      <c r="K40" s="5">
        <f>(('Gross tiller data LC'!K163+'Gross tiller data LC'!K34+'Gross tiller data LC'!K58)/3)</f>
        <v>1.6666666666666667</v>
      </c>
      <c r="L40" s="73">
        <v>0</v>
      </c>
      <c r="M40" s="73">
        <v>0</v>
      </c>
      <c r="N40" s="73">
        <v>0</v>
      </c>
      <c r="O40" s="73">
        <f t="shared" si="4"/>
        <v>0</v>
      </c>
      <c r="P40" s="75">
        <f t="shared" si="5"/>
        <v>0</v>
      </c>
      <c r="X40" s="4"/>
    </row>
    <row r="41" spans="2:28" x14ac:dyDescent="0.25">
      <c r="N41" s="6"/>
      <c r="O41" s="5"/>
      <c r="P41" s="37"/>
      <c r="X41" s="4"/>
      <c r="Y41" s="4"/>
      <c r="Z41" s="4"/>
    </row>
    <row r="42" spans="2:28" x14ac:dyDescent="0.25">
      <c r="X42" s="4"/>
    </row>
    <row r="43" spans="2:28" x14ac:dyDescent="0.25">
      <c r="U43" s="4"/>
      <c r="Y43" s="16"/>
    </row>
    <row r="44" spans="2:28" x14ac:dyDescent="0.25">
      <c r="U44" s="4"/>
      <c r="Y44" s="16"/>
      <c r="Z44" s="4"/>
    </row>
    <row r="45" spans="2:28" x14ac:dyDescent="0.25">
      <c r="N45" s="104" t="s">
        <v>236</v>
      </c>
      <c r="O45" s="104"/>
      <c r="P45" s="104"/>
      <c r="Q45" s="104"/>
      <c r="R45" s="104"/>
      <c r="U45" s="4"/>
      <c r="Y45" s="16"/>
    </row>
    <row r="46" spans="2:28" x14ac:dyDescent="0.25">
      <c r="N46" s="109">
        <v>42080</v>
      </c>
      <c r="O46" s="109"/>
      <c r="P46" s="109"/>
      <c r="Q46" s="109"/>
      <c r="R46" s="109"/>
      <c r="U46" s="4"/>
      <c r="Y46" s="16"/>
    </row>
    <row r="47" spans="2:28" x14ac:dyDescent="0.25">
      <c r="B47" t="s">
        <v>27</v>
      </c>
      <c r="C47" t="s">
        <v>207</v>
      </c>
      <c r="D47" t="s">
        <v>240</v>
      </c>
      <c r="M47" s="2"/>
      <c r="N47" s="81">
        <v>37</v>
      </c>
      <c r="O47" s="81">
        <v>39</v>
      </c>
      <c r="P47" s="81">
        <v>42</v>
      </c>
      <c r="Q47" t="s">
        <v>164</v>
      </c>
      <c r="R47" s="79" t="s">
        <v>237</v>
      </c>
      <c r="U47" s="4"/>
      <c r="Y47" s="16"/>
      <c r="Z47" s="4"/>
      <c r="AA47" s="4"/>
      <c r="AB47" s="4"/>
    </row>
    <row r="48" spans="2:28" x14ac:dyDescent="0.25">
      <c r="B48" t="s">
        <v>33</v>
      </c>
      <c r="C48" s="26" t="s">
        <v>179</v>
      </c>
      <c r="D48" s="5">
        <f>(('Gross tiller data LC'!D75+'Gross tiller data LC'!D102+'Gross tiller data LC'!D143)/3)</f>
        <v>4</v>
      </c>
      <c r="E48" s="5">
        <f>(('Gross tiller data LC'!E75+'Gross tiller data LC'!E102+'Gross tiller data LC'!E143)/3)</f>
        <v>4</v>
      </c>
      <c r="F48" s="5">
        <f>(('Gross tiller data LC'!F75+'Gross tiller data LC'!F102+'Gross tiller data LC'!F143)/3)</f>
        <v>4</v>
      </c>
      <c r="G48" s="5">
        <f>(('Gross tiller data LC'!G75+'Gross tiller data LC'!G102+'Gross tiller data LC'!G143)/3)</f>
        <v>2.3333333333333335</v>
      </c>
      <c r="H48" s="5">
        <f>(('Gross tiller data LC'!H75+'Gross tiller data LC'!H102+'Gross tiller data LC'!H143)/3)</f>
        <v>2</v>
      </c>
      <c r="I48" s="15">
        <f>(('Gross tiller data LC'!I75+'Gross tiller data LC'!I102+'Gross tiller data LC'!I143)/3)</f>
        <v>1.6666666666666667</v>
      </c>
      <c r="J48" s="15">
        <f>(('Gross tiller data LC'!J75+'Gross tiller data LC'!J102+'Gross tiller data LC'!J143)/3)</f>
        <v>1.6666666666666667</v>
      </c>
      <c r="K48" s="15">
        <f>(('Gross tiller data LC'!K75+'Gross tiller data LC'!K102+'Gross tiller data LC'!K143)/3)</f>
        <v>1.6666666666666667</v>
      </c>
      <c r="L48" s="15">
        <f>(('Gross tiller data LC'!L75+'Gross tiller data LC'!L102+'Gross tiller data LC'!L143)/3)</f>
        <v>1.6666666666666667</v>
      </c>
      <c r="M48" s="15">
        <v>1.7</v>
      </c>
      <c r="N48" s="80">
        <v>8</v>
      </c>
      <c r="O48" s="80">
        <v>11</v>
      </c>
      <c r="P48" s="80">
        <v>15</v>
      </c>
      <c r="Q48" s="16">
        <f>(N48+O48+P48)</f>
        <v>34</v>
      </c>
      <c r="R48" s="70">
        <f>(Q48/186)</f>
        <v>0.18279569892473119</v>
      </c>
      <c r="U48" s="4"/>
      <c r="Y48" s="16"/>
    </row>
    <row r="49" spans="2:28" x14ac:dyDescent="0.25">
      <c r="C49" s="26" t="s">
        <v>56</v>
      </c>
      <c r="E49" s="5">
        <f>(('Gross tiller data LC'!E144+'Gross tiller data LC'!E103+'Gross tiller data LC'!E76)/3)</f>
        <v>11</v>
      </c>
      <c r="F49" s="5">
        <f>(('Gross tiller data LC'!F144+'Gross tiller data LC'!F103+'Gross tiller data LC'!F76)/3)</f>
        <v>11</v>
      </c>
      <c r="G49" s="5">
        <f>(('Gross tiller data LC'!G144+'Gross tiller data LC'!G103+'Gross tiller data LC'!G76)/3)</f>
        <v>8.3333333333333339</v>
      </c>
      <c r="H49" s="5">
        <f>(('Gross tiller data LC'!H144+'Gross tiller data LC'!H103+'Gross tiller data LC'!H76)/3)</f>
        <v>8</v>
      </c>
      <c r="I49" s="15">
        <f>(('Gross tiller data LC'!I144+'Gross tiller data LC'!I103+'Gross tiller data LC'!I76)/3)</f>
        <v>8</v>
      </c>
      <c r="J49" s="15">
        <f>(('Gross tiller data LC'!J144+'Gross tiller data LC'!J103+'Gross tiller data LC'!J76)/3)</f>
        <v>8</v>
      </c>
      <c r="K49" s="15">
        <f>(('Gross tiller data LC'!K144+'Gross tiller data LC'!K103+'Gross tiller data LC'!K76)/3)</f>
        <v>8</v>
      </c>
      <c r="L49" s="15">
        <f>(('Gross tiller data LC'!L144+'Gross tiller data LC'!L103+'Gross tiller data LC'!L76)/3)</f>
        <v>6.666666666666667</v>
      </c>
      <c r="M49" s="15">
        <v>6.3</v>
      </c>
      <c r="N49" s="80">
        <v>17</v>
      </c>
      <c r="O49" s="80">
        <v>18</v>
      </c>
      <c r="P49" s="80">
        <v>20</v>
      </c>
      <c r="Q49" s="16">
        <f t="shared" ref="Q49:Q55" si="6">(N49+O49+P49)</f>
        <v>55</v>
      </c>
      <c r="R49" s="70">
        <f t="shared" ref="R49:R55" si="7">(Q49/186)</f>
        <v>0.29569892473118281</v>
      </c>
      <c r="U49" s="4"/>
      <c r="Y49" s="16"/>
    </row>
    <row r="50" spans="2:28" x14ac:dyDescent="0.25">
      <c r="C50" s="26" t="s">
        <v>180</v>
      </c>
      <c r="F50" s="5">
        <f>(('Gross tiller data LC'!F77+'Gross tiller data LC'!F104+'Gross tiller data LC'!F145)/3)</f>
        <v>28.333333333333332</v>
      </c>
      <c r="G50" s="5">
        <f>(('Gross tiller data LC'!G77+'Gross tiller data LC'!G104+'Gross tiller data LC'!G145)/3)</f>
        <v>20.333333333333332</v>
      </c>
      <c r="H50" s="5">
        <f>(('Gross tiller data LC'!H77+'Gross tiller data LC'!H104+'Gross tiller data LC'!H145)/3)</f>
        <v>16</v>
      </c>
      <c r="I50" s="15">
        <f>(('Gross tiller data LC'!I77+'Gross tiller data LC'!I104+'Gross tiller data LC'!I145)/3)</f>
        <v>13</v>
      </c>
      <c r="J50" s="15">
        <f>(('Gross tiller data LC'!J77+'Gross tiller data LC'!J104+'Gross tiller data LC'!J145)/3)</f>
        <v>11.666666666666666</v>
      </c>
      <c r="K50" s="15">
        <f>(('Gross tiller data LC'!K77+'Gross tiller data LC'!K104+'Gross tiller data LC'!K145)/3)</f>
        <v>11.666666666666666</v>
      </c>
      <c r="L50" s="15">
        <f>(('Gross tiller data LC'!L77+'Gross tiller data LC'!L104+'Gross tiller data LC'!L145)/3)</f>
        <v>9</v>
      </c>
      <c r="M50" s="15">
        <v>9</v>
      </c>
      <c r="N50" s="80">
        <v>5</v>
      </c>
      <c r="O50" s="80">
        <v>22</v>
      </c>
      <c r="P50" s="80">
        <v>14</v>
      </c>
      <c r="Q50" s="16">
        <f t="shared" si="6"/>
        <v>41</v>
      </c>
      <c r="R50" s="70">
        <f t="shared" si="7"/>
        <v>0.22043010752688172</v>
      </c>
      <c r="U50" s="4"/>
      <c r="Y50" s="16"/>
      <c r="Z50" s="4"/>
      <c r="AA50" s="4"/>
      <c r="AB50" s="4"/>
    </row>
    <row r="51" spans="2:28" x14ac:dyDescent="0.25">
      <c r="C51" s="26" t="s">
        <v>57</v>
      </c>
      <c r="G51" s="5">
        <f>(('Gross tiller data LC'!G146+'Gross tiller data LC'!G105+'Gross tiller data LC'!G78)/3)</f>
        <v>18</v>
      </c>
      <c r="H51" s="5">
        <f>(('Gross tiller data LC'!H146+'Gross tiller data LC'!H105+'Gross tiller data LC'!H78)/3)</f>
        <v>16.666666666666668</v>
      </c>
      <c r="I51" s="15">
        <v>14.3</v>
      </c>
      <c r="J51" s="15">
        <v>14</v>
      </c>
      <c r="K51" s="15">
        <v>14</v>
      </c>
      <c r="L51" s="15">
        <v>13.7</v>
      </c>
      <c r="M51" s="15">
        <v>13.7</v>
      </c>
      <c r="N51" s="80">
        <v>17</v>
      </c>
      <c r="O51" s="80">
        <v>11</v>
      </c>
      <c r="P51" s="80">
        <v>8</v>
      </c>
      <c r="Q51" s="16">
        <f t="shared" si="6"/>
        <v>36</v>
      </c>
      <c r="R51" s="70">
        <f t="shared" si="7"/>
        <v>0.19354838709677419</v>
      </c>
      <c r="S51" s="4"/>
      <c r="T51" s="4"/>
      <c r="U51" s="4"/>
      <c r="Y51" s="16"/>
    </row>
    <row r="52" spans="2:28" x14ac:dyDescent="0.25">
      <c r="C52" s="26" t="s">
        <v>58</v>
      </c>
      <c r="H52" s="5">
        <f>(('Gross tiller data LC'!H79+'Gross tiller data LC'!H106+'Gross tiller data LC'!H147)/3)</f>
        <v>9.6666666666666661</v>
      </c>
      <c r="I52" s="15">
        <f>(('Gross tiller data LC'!I79+'Gross tiller data LC'!I106+'Gross tiller data LC'!I147)/3)</f>
        <v>7.666666666666667</v>
      </c>
      <c r="J52" s="15">
        <v>6.7</v>
      </c>
      <c r="K52" s="15">
        <v>6.3</v>
      </c>
      <c r="L52" s="15">
        <v>6.3</v>
      </c>
      <c r="M52" s="15">
        <v>6.3</v>
      </c>
      <c r="N52" s="80">
        <v>1</v>
      </c>
      <c r="O52" s="80">
        <v>5</v>
      </c>
      <c r="P52" s="80">
        <v>8</v>
      </c>
      <c r="Q52" s="16">
        <f t="shared" si="6"/>
        <v>14</v>
      </c>
      <c r="R52" s="70">
        <f t="shared" si="7"/>
        <v>7.5268817204301078E-2</v>
      </c>
      <c r="U52" s="4"/>
      <c r="Y52" s="16"/>
    </row>
    <row r="53" spans="2:28" x14ac:dyDescent="0.25">
      <c r="C53" s="26" t="s">
        <v>59</v>
      </c>
      <c r="I53" s="15">
        <f>(('Gross tiller data LC'!I80+'Gross tiller data LC'!I107+'Gross tiller data LC'!I148)/3)</f>
        <v>14</v>
      </c>
      <c r="J53" s="15">
        <f>(('Gross tiller data LC'!J80+'Gross tiller data LC'!J107+'Gross tiller data LC'!J148)/3)</f>
        <v>14</v>
      </c>
      <c r="K53" s="15">
        <f>(('Gross tiller data LC'!K80+'Gross tiller data LC'!K107+'Gross tiller data LC'!K148)/3)</f>
        <v>11.333333333333334</v>
      </c>
      <c r="L53" s="15">
        <f>(('Gross tiller data LC'!L80+'Gross tiller data LC'!L107+'Gross tiller data LC'!L148)/3)</f>
        <v>10.333333333333334</v>
      </c>
      <c r="M53" s="15">
        <v>10.3</v>
      </c>
      <c r="N53" s="80">
        <v>1</v>
      </c>
      <c r="O53" s="80">
        <v>4</v>
      </c>
      <c r="P53" s="80">
        <v>1</v>
      </c>
      <c r="Q53" s="16">
        <f t="shared" si="6"/>
        <v>6</v>
      </c>
      <c r="R53" s="70">
        <f t="shared" si="7"/>
        <v>3.2258064516129031E-2</v>
      </c>
      <c r="S53" s="4"/>
      <c r="T53" s="4"/>
      <c r="U53" s="4"/>
      <c r="Y53" s="16"/>
      <c r="Z53" s="4"/>
      <c r="AA53" s="4"/>
      <c r="AB53" s="4"/>
    </row>
    <row r="54" spans="2:28" x14ac:dyDescent="0.25">
      <c r="C54" s="26" t="s">
        <v>182</v>
      </c>
      <c r="I54" s="45"/>
      <c r="J54" s="15">
        <f>(('Gross tiller data LC'!J149+'Gross tiller data LC'!J108+'Gross tiller data LC'!J81)/3)</f>
        <v>13</v>
      </c>
      <c r="K54" s="15">
        <f>(('Gross tiller data LC'!K149+'Gross tiller data LC'!K108+'Gross tiller data LC'!K81)/3)</f>
        <v>10.333333333333334</v>
      </c>
      <c r="L54" s="15">
        <v>9.6999999999999993</v>
      </c>
      <c r="M54" s="15">
        <v>9.6999999999999993</v>
      </c>
      <c r="N54" s="80">
        <v>0</v>
      </c>
      <c r="O54" s="80">
        <v>0</v>
      </c>
      <c r="P54" s="80">
        <v>0</v>
      </c>
      <c r="Q54" s="16">
        <f t="shared" si="6"/>
        <v>0</v>
      </c>
      <c r="R54" s="70">
        <f t="shared" si="7"/>
        <v>0</v>
      </c>
      <c r="S54" s="4"/>
      <c r="T54" s="4"/>
      <c r="U54" s="4"/>
      <c r="Y54" s="16"/>
    </row>
    <row r="55" spans="2:28" x14ac:dyDescent="0.25">
      <c r="C55" t="s">
        <v>183</v>
      </c>
      <c r="I55" s="45"/>
      <c r="J55" s="45"/>
      <c r="K55" s="15">
        <f>(('Gross tiller data LC'!K82+'Gross tiller data LC'!K109+'Gross tiller data LC'!K150)/3)</f>
        <v>3</v>
      </c>
      <c r="L55" s="15">
        <v>2.7</v>
      </c>
      <c r="M55" s="15">
        <v>2.7</v>
      </c>
      <c r="N55" s="80"/>
      <c r="O55" s="80">
        <v>0</v>
      </c>
      <c r="P55" s="80">
        <v>0</v>
      </c>
      <c r="Q55" s="16">
        <f t="shared" si="6"/>
        <v>0</v>
      </c>
      <c r="R55" s="70">
        <f t="shared" si="7"/>
        <v>0</v>
      </c>
      <c r="U55" s="4"/>
      <c r="Y55" s="16"/>
    </row>
    <row r="56" spans="2:28" x14ac:dyDescent="0.25">
      <c r="C56" t="s">
        <v>60</v>
      </c>
      <c r="I56" s="45"/>
      <c r="J56" s="45"/>
      <c r="K56" s="45"/>
      <c r="L56" s="15">
        <f>(('Gross tiller data LC'!L151+'Gross tiller data LC'!L83+'Gross tiller data LC'!L110)/3)</f>
        <v>1.6666666666666667</v>
      </c>
      <c r="M56" s="15">
        <v>1.7</v>
      </c>
      <c r="N56" s="40"/>
      <c r="O56" s="31"/>
      <c r="P56" s="31"/>
      <c r="Y56" s="16"/>
      <c r="Z56" s="4"/>
      <c r="AA56" s="4"/>
      <c r="AB56" s="4"/>
    </row>
    <row r="57" spans="2:28" x14ac:dyDescent="0.25">
      <c r="C57" t="s">
        <v>61</v>
      </c>
      <c r="I57" s="45"/>
      <c r="J57" s="45"/>
      <c r="K57" s="45"/>
      <c r="L57" s="45"/>
      <c r="M57" s="15">
        <v>2.2999999999999998</v>
      </c>
      <c r="Y57" s="16"/>
    </row>
    <row r="58" spans="2:28" x14ac:dyDescent="0.25">
      <c r="Y58" s="16"/>
    </row>
    <row r="59" spans="2:28" x14ac:dyDescent="0.25">
      <c r="Y59" s="16"/>
      <c r="Z59" s="4"/>
      <c r="AA59" s="4"/>
      <c r="AB59" s="4"/>
    </row>
    <row r="60" spans="2:28" ht="15" customHeight="1" x14ac:dyDescent="0.25">
      <c r="N60" s="104" t="s">
        <v>236</v>
      </c>
      <c r="O60" s="104"/>
      <c r="P60" s="104"/>
      <c r="Q60" s="104"/>
      <c r="R60" s="104"/>
      <c r="Y60" s="16"/>
    </row>
    <row r="61" spans="2:28" x14ac:dyDescent="0.25">
      <c r="D61" t="s">
        <v>240</v>
      </c>
      <c r="N61" s="110">
        <v>42108</v>
      </c>
      <c r="O61" s="110"/>
      <c r="P61" s="110"/>
      <c r="Q61" s="110"/>
      <c r="R61" s="110"/>
      <c r="Y61" s="16"/>
    </row>
    <row r="62" spans="2:28" ht="18.75" customHeight="1" x14ac:dyDescent="0.25">
      <c r="B62" t="s">
        <v>29</v>
      </c>
      <c r="C62" t="s">
        <v>207</v>
      </c>
      <c r="D62" s="7" t="s">
        <v>0</v>
      </c>
      <c r="E62" s="7" t="s">
        <v>1</v>
      </c>
      <c r="F62" s="7" t="s">
        <v>2</v>
      </c>
      <c r="G62" s="8">
        <v>41894</v>
      </c>
      <c r="H62" s="7" t="s">
        <v>4</v>
      </c>
      <c r="I62" s="7" t="s">
        <v>6</v>
      </c>
      <c r="J62" s="7" t="s">
        <v>9</v>
      </c>
      <c r="K62" s="7" t="s">
        <v>10</v>
      </c>
      <c r="L62" s="8">
        <v>42053</v>
      </c>
      <c r="M62" s="8">
        <v>42080</v>
      </c>
      <c r="N62" s="12">
        <v>38</v>
      </c>
      <c r="O62" s="12">
        <v>40</v>
      </c>
      <c r="P62" s="12">
        <v>41</v>
      </c>
      <c r="Q62" t="s">
        <v>174</v>
      </c>
      <c r="R62" s="79" t="s">
        <v>237</v>
      </c>
      <c r="Z62" s="4"/>
      <c r="AA62" s="4"/>
      <c r="AB62" s="4"/>
    </row>
    <row r="63" spans="2:28" ht="19.5" customHeight="1" x14ac:dyDescent="0.25">
      <c r="B63" t="s">
        <v>34</v>
      </c>
      <c r="C63" s="26" t="s">
        <v>179</v>
      </c>
      <c r="D63" s="5">
        <f>(('Gross tiller data LC'!D88+'Gross tiller data LC'!D115+'Gross tiller data LC'!D129)/3)</f>
        <v>3.3333333333333335</v>
      </c>
      <c r="E63" s="5">
        <f>(('Gross tiller data LC'!E88+'Gross tiller data LC'!E115+'Gross tiller data LC'!E129)/3)</f>
        <v>3.3333333333333335</v>
      </c>
      <c r="F63" s="5">
        <f>(('Gross tiller data LC'!F88+'Gross tiller data LC'!F115+'Gross tiller data LC'!F129)/3)</f>
        <v>3.3333333333333335</v>
      </c>
      <c r="G63" s="5">
        <f>(('Gross tiller data LC'!G88+'Gross tiller data LC'!G115+'Gross tiller data LC'!G129)/3)</f>
        <v>3.3333333333333335</v>
      </c>
      <c r="H63" s="5">
        <v>2.2999999999999998</v>
      </c>
      <c r="I63" s="5">
        <v>1</v>
      </c>
      <c r="J63" s="5">
        <v>0.8</v>
      </c>
      <c r="K63" s="5">
        <v>0.8</v>
      </c>
      <c r="L63" s="5">
        <v>0.8</v>
      </c>
      <c r="M63" s="5">
        <v>0.8</v>
      </c>
      <c r="N63" s="76">
        <v>11</v>
      </c>
      <c r="O63" s="73">
        <v>10</v>
      </c>
      <c r="P63" s="73">
        <v>12</v>
      </c>
      <c r="Q63" s="73">
        <f>(N63+O63+P63)</f>
        <v>33</v>
      </c>
      <c r="R63" s="75">
        <f>(Q63/162)</f>
        <v>0.20370370370370369</v>
      </c>
      <c r="Z63" s="4"/>
    </row>
    <row r="64" spans="2:28" x14ac:dyDescent="0.25">
      <c r="C64" s="26" t="s">
        <v>56</v>
      </c>
      <c r="E64" s="5">
        <f>(('Gross tiller data LC'!E130+'Gross tiller data LC'!E116+'Gross tiller data LC'!E89)/3)</f>
        <v>15.333333333333334</v>
      </c>
      <c r="F64" s="5">
        <f>(('Gross tiller data LC'!F130+'Gross tiller data LC'!F116+'Gross tiller data LC'!F89)/3)</f>
        <v>15.333333333333334</v>
      </c>
      <c r="G64" s="5">
        <f>(('Gross tiller data LC'!G130+'Gross tiller data LC'!G116+'Gross tiller data LC'!G89)/3)</f>
        <v>13.333333333333334</v>
      </c>
      <c r="H64" s="5">
        <v>4.3</v>
      </c>
      <c r="I64" s="5">
        <v>3.3</v>
      </c>
      <c r="J64" s="5">
        <v>2.2999999999999998</v>
      </c>
      <c r="K64" s="5">
        <v>2.2999999999999998</v>
      </c>
      <c r="L64" s="5">
        <v>1</v>
      </c>
      <c r="M64" s="5">
        <v>1</v>
      </c>
      <c r="N64" s="76">
        <v>16</v>
      </c>
      <c r="O64" s="73">
        <v>23</v>
      </c>
      <c r="P64" s="73">
        <v>7</v>
      </c>
      <c r="Q64" s="73">
        <f t="shared" ref="Q64:Q70" si="8">(N64+O64+P64)</f>
        <v>46</v>
      </c>
      <c r="R64" s="75">
        <f t="shared" ref="R64:R70" si="9">(Q64/162)</f>
        <v>0.2839506172839506</v>
      </c>
      <c r="Z64" s="4"/>
    </row>
    <row r="65" spans="3:28" x14ac:dyDescent="0.25">
      <c r="C65" s="26" t="s">
        <v>180</v>
      </c>
      <c r="F65" s="5">
        <f>(('Gross tiller data LC'!F90+'Gross tiller data LC'!F117+'Gross tiller data LC'!F131)/3)</f>
        <v>25.666666666666668</v>
      </c>
      <c r="G65" s="5">
        <f>(('Gross tiller data LC'!G90+'Gross tiller data LC'!G117+'Gross tiller data LC'!G131)/3)</f>
        <v>17</v>
      </c>
      <c r="H65" s="5">
        <v>12.3</v>
      </c>
      <c r="I65" s="5">
        <v>12</v>
      </c>
      <c r="J65" s="5">
        <v>11.3</v>
      </c>
      <c r="K65" s="5">
        <v>11</v>
      </c>
      <c r="L65" s="5">
        <v>9.6999999999999993</v>
      </c>
      <c r="M65" s="5">
        <v>9.6999999999999993</v>
      </c>
      <c r="N65" s="76">
        <v>7</v>
      </c>
      <c r="O65" s="73">
        <v>13</v>
      </c>
      <c r="P65" s="73">
        <v>7</v>
      </c>
      <c r="Q65" s="73">
        <f t="shared" si="8"/>
        <v>27</v>
      </c>
      <c r="R65" s="75">
        <f t="shared" si="9"/>
        <v>0.16666666666666666</v>
      </c>
      <c r="Z65" s="4"/>
      <c r="AA65" s="4"/>
      <c r="AB65" s="4"/>
    </row>
    <row r="66" spans="3:28" x14ac:dyDescent="0.25">
      <c r="C66" s="26" t="s">
        <v>57</v>
      </c>
      <c r="G66" s="5">
        <f>(('Gross tiller data LC'!G132+'Gross tiller data LC'!G118+'Gross tiller data LC'!G91)/3)</f>
        <v>15.333333333333334</v>
      </c>
      <c r="H66" s="5">
        <f>(('Gross tiller data LC'!H132+'Gross tiller data LC'!H118+'Gross tiller data LC'!H91)/3)</f>
        <v>14</v>
      </c>
      <c r="I66" s="5">
        <f>(('Gross tiller data LC'!I132+'Gross tiller data LC'!I118+'Gross tiller data LC'!I91)/3)</f>
        <v>13.333333333333334</v>
      </c>
      <c r="J66" s="5">
        <f>(('Gross tiller data LC'!J132+'Gross tiller data LC'!J118+'Gross tiller data LC'!J91)/3)</f>
        <v>12.666666666666666</v>
      </c>
      <c r="K66" s="5">
        <f>(('Gross tiller data LC'!K132+'Gross tiller data LC'!K118+'Gross tiller data LC'!K91)/3)</f>
        <v>12</v>
      </c>
      <c r="L66" s="5">
        <f>(('Gross tiller data LC'!L132+'Gross tiller data LC'!L118+'Gross tiller data LC'!L91)/3)</f>
        <v>12</v>
      </c>
      <c r="M66" s="5">
        <f>(('Gross tiller data LC'!M132+'Gross tiller data LC'!M118+'Gross tiller data LC'!M91)/3)</f>
        <v>9</v>
      </c>
      <c r="N66" s="73">
        <v>4</v>
      </c>
      <c r="O66" s="73">
        <v>9</v>
      </c>
      <c r="P66" s="73">
        <v>13</v>
      </c>
      <c r="Q66" s="73">
        <f t="shared" si="8"/>
        <v>26</v>
      </c>
      <c r="R66" s="75">
        <f t="shared" si="9"/>
        <v>0.16049382716049382</v>
      </c>
      <c r="Z66" s="4"/>
    </row>
    <row r="67" spans="3:28" x14ac:dyDescent="0.25">
      <c r="C67" s="26" t="s">
        <v>58</v>
      </c>
      <c r="H67" s="5">
        <f>(('Gross tiller data LC'!H92+'Gross tiller data LC'!H119+'Gross tiller data LC'!H133)/3)</f>
        <v>10.666666666666666</v>
      </c>
      <c r="I67" s="5">
        <f>(('Gross tiller data LC'!I92+'Gross tiller data LC'!I119+'Gross tiller data LC'!I133)/3)</f>
        <v>10.666666666666666</v>
      </c>
      <c r="J67" s="5">
        <f>(('Gross tiller data LC'!J92+'Gross tiller data LC'!J119+'Gross tiller data LC'!J133)/3)</f>
        <v>9.6666666666666661</v>
      </c>
      <c r="K67" s="5">
        <f>(('Gross tiller data LC'!K92+'Gross tiller data LC'!K119+'Gross tiller data LC'!K133)/3)</f>
        <v>9.6666666666666661</v>
      </c>
      <c r="L67" s="5">
        <f>(('Gross tiller data LC'!L92+'Gross tiller data LC'!L119+'Gross tiller data LC'!L133)/3)</f>
        <v>9</v>
      </c>
      <c r="M67" s="5">
        <f>(('Gross tiller data LC'!M92+'Gross tiller data LC'!M119+'Gross tiller data LC'!M133)/3)</f>
        <v>9</v>
      </c>
      <c r="N67" s="73">
        <v>0</v>
      </c>
      <c r="O67" s="73">
        <v>4</v>
      </c>
      <c r="P67" s="73">
        <v>8</v>
      </c>
      <c r="Q67" s="73">
        <f t="shared" si="8"/>
        <v>12</v>
      </c>
      <c r="R67" s="75">
        <f t="shared" si="9"/>
        <v>7.407407407407407E-2</v>
      </c>
      <c r="Z67" s="4"/>
    </row>
    <row r="68" spans="3:28" x14ac:dyDescent="0.25">
      <c r="C68" s="26" t="s">
        <v>59</v>
      </c>
      <c r="I68" s="5">
        <f>(('Gross tiller data LC'!I134+'Gross tiller data LC'!I120+'Gross tiller data LC'!I93)/3)</f>
        <v>8.6666666666666661</v>
      </c>
      <c r="J68" s="5">
        <f>(('Gross tiller data LC'!J134+'Gross tiller data LC'!J120+'Gross tiller data LC'!J93)/3)</f>
        <v>8.6666666666666661</v>
      </c>
      <c r="K68" s="5">
        <f>(('Gross tiller data LC'!K134+'Gross tiller data LC'!K120+'Gross tiller data LC'!K93)/3)</f>
        <v>7</v>
      </c>
      <c r="L68" s="5">
        <f>(('Gross tiller data LC'!L134+'Gross tiller data LC'!L120+'Gross tiller data LC'!L93)/3)</f>
        <v>6.333333333333333</v>
      </c>
      <c r="M68" s="5">
        <f>(('Gross tiller data LC'!M134+'Gross tiller data LC'!M120+'Gross tiller data LC'!M93)/3)</f>
        <v>4.333333333333333</v>
      </c>
      <c r="N68" s="73">
        <v>0</v>
      </c>
      <c r="O68" s="73">
        <v>0</v>
      </c>
      <c r="P68" s="73">
        <v>7</v>
      </c>
      <c r="Q68" s="73">
        <f t="shared" si="8"/>
        <v>7</v>
      </c>
      <c r="R68" s="75">
        <f t="shared" si="9"/>
        <v>4.3209876543209874E-2</v>
      </c>
      <c r="Z68" s="4"/>
      <c r="AA68" s="4"/>
      <c r="AB68" s="4"/>
    </row>
    <row r="69" spans="3:28" x14ac:dyDescent="0.25">
      <c r="C69" s="26" t="s">
        <v>182</v>
      </c>
      <c r="J69" s="5">
        <f>(('Gross tiller data LC'!J94+'Gross tiller data LC'!J121+'Gross tiller data LC'!J135)/3)</f>
        <v>7.666666666666667</v>
      </c>
      <c r="K69" s="5">
        <f>(('Gross tiller data LC'!K94+'Gross tiller data LC'!K121+'Gross tiller data LC'!K135)/3)</f>
        <v>5.666666666666667</v>
      </c>
      <c r="L69" s="5">
        <f>(('Gross tiller data LC'!L94+'Gross tiller data LC'!L121+'Gross tiller data LC'!L135)/3)</f>
        <v>5</v>
      </c>
      <c r="M69" s="5">
        <f>(('Gross tiller data LC'!M94+'Gross tiller data LC'!M121+'Gross tiller data LC'!M135)/3)</f>
        <v>4.666666666666667</v>
      </c>
      <c r="N69" s="73">
        <v>0</v>
      </c>
      <c r="O69" s="73">
        <v>0</v>
      </c>
      <c r="P69" s="73">
        <v>7</v>
      </c>
      <c r="Q69" s="73">
        <f t="shared" si="8"/>
        <v>7</v>
      </c>
      <c r="R69" s="75">
        <f t="shared" si="9"/>
        <v>4.3209876543209874E-2</v>
      </c>
      <c r="Z69" s="4"/>
    </row>
    <row r="70" spans="3:28" x14ac:dyDescent="0.25">
      <c r="C70" t="s">
        <v>183</v>
      </c>
      <c r="K70" s="5">
        <f>(('Gross tiller data LC'!K95+'Gross tiller data LC'!K122+'Gross tiller data LC'!K136)/3)</f>
        <v>5.666666666666667</v>
      </c>
      <c r="L70" s="5">
        <f>(('Gross tiller data LC'!L95+'Gross tiller data LC'!L122+'Gross tiller data LC'!L136)/3)</f>
        <v>5.666666666666667</v>
      </c>
      <c r="M70" s="5">
        <f>(('Gross tiller data LC'!M95+'Gross tiller data LC'!M122+'Gross tiller data LC'!M136)/3)</f>
        <v>4.666666666666667</v>
      </c>
      <c r="N70" s="73">
        <v>0</v>
      </c>
      <c r="O70" s="73">
        <v>0</v>
      </c>
      <c r="P70" s="73">
        <v>4</v>
      </c>
      <c r="Q70" s="73">
        <f t="shared" si="8"/>
        <v>4</v>
      </c>
      <c r="R70" s="75">
        <f t="shared" si="9"/>
        <v>2.4691358024691357E-2</v>
      </c>
      <c r="Z70" s="4"/>
    </row>
    <row r="71" spans="3:28" x14ac:dyDescent="0.25">
      <c r="C71" t="s">
        <v>60</v>
      </c>
      <c r="L71" s="5">
        <f>(('Gross tiller data LC'!M138+'Gross tiller data LC'!M124+'Gross tiller data LC'!M97)/3)</f>
        <v>2</v>
      </c>
      <c r="M71" s="5">
        <f>(('Gross tiller data LC'!N139+'Gross tiller data LC'!N124+'Gross tiller data LC'!N97)/3)</f>
        <v>0.66666666666666663</v>
      </c>
      <c r="N71" s="13"/>
      <c r="O71" s="7"/>
      <c r="P71" s="7"/>
      <c r="Z71" s="4"/>
      <c r="AA71" s="4"/>
      <c r="AB71" s="4"/>
    </row>
    <row r="72" spans="3:28" x14ac:dyDescent="0.25">
      <c r="C72" t="s">
        <v>61</v>
      </c>
      <c r="M72" s="5">
        <f>(('Gross tiller data LC'!M97+'Gross tiller data LC'!M124+'Gross tiller data LC'!M138)/3)</f>
        <v>2</v>
      </c>
      <c r="N72" s="13"/>
      <c r="O72" s="7"/>
      <c r="P72" s="7"/>
      <c r="Z72" s="4"/>
    </row>
    <row r="73" spans="3:28" x14ac:dyDescent="0.25">
      <c r="N73" s="6"/>
      <c r="Z73" s="4"/>
    </row>
    <row r="74" spans="3:28" x14ac:dyDescent="0.25">
      <c r="Z74" s="4"/>
      <c r="AA74" s="4"/>
      <c r="AB74" s="4"/>
    </row>
    <row r="75" spans="3:28" x14ac:dyDescent="0.25">
      <c r="Z75" s="4"/>
    </row>
    <row r="76" spans="3:28" x14ac:dyDescent="0.25">
      <c r="Z76" s="4"/>
    </row>
    <row r="77" spans="3:28" x14ac:dyDescent="0.25">
      <c r="Z77" s="4"/>
      <c r="AA77" s="4"/>
      <c r="AB77" s="4"/>
    </row>
    <row r="78" spans="3:28" x14ac:dyDescent="0.25">
      <c r="D78" s="1"/>
      <c r="E78" s="1"/>
      <c r="F78" s="1"/>
      <c r="G78" s="1"/>
      <c r="H78" s="1"/>
      <c r="I78" s="35"/>
      <c r="J78" s="35"/>
      <c r="Z78" s="4"/>
    </row>
    <row r="79" spans="3:28" x14ac:dyDescent="0.25">
      <c r="D79" s="37"/>
      <c r="E79" s="37"/>
      <c r="F79" s="37"/>
      <c r="G79" s="37"/>
      <c r="H79" s="37"/>
      <c r="I79" s="65"/>
      <c r="J79" s="67"/>
      <c r="Z79" s="4"/>
    </row>
    <row r="80" spans="3:28" x14ac:dyDescent="0.25">
      <c r="D80" s="37"/>
      <c r="E80" s="37"/>
      <c r="F80" s="37"/>
      <c r="G80" s="37"/>
      <c r="H80" s="37"/>
      <c r="I80" s="65"/>
      <c r="J80" s="67"/>
      <c r="Z80" s="4"/>
      <c r="AA80" s="4"/>
      <c r="AB80" s="4"/>
    </row>
    <row r="81" spans="4:28" x14ac:dyDescent="0.25">
      <c r="D81" s="37"/>
      <c r="E81" s="37"/>
      <c r="F81" s="37"/>
      <c r="G81" s="37"/>
      <c r="H81" s="37"/>
      <c r="I81" s="65"/>
      <c r="J81" s="67"/>
      <c r="Z81" s="4"/>
    </row>
    <row r="82" spans="4:28" x14ac:dyDescent="0.25">
      <c r="D82" s="37"/>
      <c r="E82" s="37"/>
      <c r="F82" s="37"/>
      <c r="G82" s="37"/>
      <c r="H82" s="37"/>
      <c r="I82" s="65"/>
      <c r="J82" s="67"/>
      <c r="Z82" s="4"/>
    </row>
    <row r="83" spans="4:28" x14ac:dyDescent="0.25">
      <c r="D83" s="37"/>
      <c r="E83" s="37"/>
      <c r="F83" s="37"/>
      <c r="G83" s="37"/>
      <c r="H83" s="37"/>
      <c r="I83" s="65"/>
      <c r="J83" s="67"/>
      <c r="V83" s="4"/>
      <c r="Z83" s="4"/>
      <c r="AA83" s="4"/>
      <c r="AB83" s="4"/>
    </row>
    <row r="84" spans="4:28" x14ac:dyDescent="0.25">
      <c r="D84" s="37"/>
      <c r="E84" s="37"/>
      <c r="F84" s="37"/>
      <c r="G84" s="37"/>
      <c r="H84" s="37"/>
      <c r="I84" s="65"/>
      <c r="J84" s="67"/>
      <c r="V84" s="4"/>
      <c r="Z84" s="4"/>
    </row>
    <row r="85" spans="4:28" x14ac:dyDescent="0.25">
      <c r="D85" s="37"/>
      <c r="E85" s="37"/>
      <c r="F85" s="37"/>
      <c r="G85" s="37"/>
      <c r="H85" s="37"/>
      <c r="I85" s="65"/>
      <c r="J85" s="67"/>
      <c r="V85" s="4"/>
      <c r="Z85" s="4"/>
    </row>
    <row r="86" spans="4:28" x14ac:dyDescent="0.25">
      <c r="D86" s="37"/>
      <c r="E86" s="37"/>
      <c r="F86" s="37"/>
      <c r="G86" s="37"/>
      <c r="H86" s="37"/>
      <c r="I86" s="65"/>
      <c r="J86" s="67"/>
      <c r="V86" s="4"/>
      <c r="Z86" s="4"/>
    </row>
    <row r="87" spans="4:28" x14ac:dyDescent="0.25">
      <c r="D87" s="65"/>
      <c r="E87" s="65"/>
      <c r="F87" s="65"/>
      <c r="G87" s="65"/>
      <c r="H87" s="65"/>
      <c r="I87" s="65"/>
      <c r="J87" s="65"/>
      <c r="V87" s="4"/>
      <c r="Z87" s="4"/>
    </row>
    <row r="88" spans="4:28" x14ac:dyDescent="0.25">
      <c r="D88" s="65"/>
      <c r="E88" s="65"/>
      <c r="F88" s="65"/>
      <c r="G88" s="65"/>
      <c r="H88" s="65"/>
      <c r="I88" s="65"/>
      <c r="J88" s="65"/>
      <c r="V88" s="4"/>
      <c r="Z88" s="4"/>
    </row>
    <row r="89" spans="4:28" x14ac:dyDescent="0.25">
      <c r="D89" s="65"/>
      <c r="E89" s="65"/>
      <c r="F89" s="65"/>
      <c r="G89" s="65"/>
      <c r="H89" s="65"/>
      <c r="I89" s="65"/>
      <c r="J89" s="65"/>
    </row>
    <row r="90" spans="4:28" x14ac:dyDescent="0.25">
      <c r="D90" s="67"/>
      <c r="E90" s="67"/>
      <c r="F90" s="67"/>
      <c r="G90" s="67"/>
      <c r="H90" s="67"/>
      <c r="I90" s="65"/>
      <c r="J90" s="65"/>
    </row>
  </sheetData>
  <mergeCells count="10">
    <mergeCell ref="N61:R61"/>
    <mergeCell ref="N60:R60"/>
    <mergeCell ref="N46:R46"/>
    <mergeCell ref="J1:N1"/>
    <mergeCell ref="J2:N2"/>
    <mergeCell ref="K16:O16"/>
    <mergeCell ref="K15:O15"/>
    <mergeCell ref="L30:P30"/>
    <mergeCell ref="L31:P31"/>
    <mergeCell ref="N45:R4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29"/>
  <sheetViews>
    <sheetView workbookViewId="0">
      <selection activeCell="C5" sqref="C5:C11"/>
    </sheetView>
  </sheetViews>
  <sheetFormatPr baseColWidth="10" defaultRowHeight="15" x14ac:dyDescent="0.25"/>
  <sheetData>
    <row r="3" spans="2:16" x14ac:dyDescent="0.25">
      <c r="D3" t="s">
        <v>214</v>
      </c>
      <c r="E3">
        <v>30</v>
      </c>
      <c r="F3">
        <v>37</v>
      </c>
      <c r="G3">
        <v>23</v>
      </c>
      <c r="H3">
        <v>32</v>
      </c>
      <c r="I3">
        <v>30</v>
      </c>
      <c r="J3">
        <v>32</v>
      </c>
      <c r="K3">
        <v>34</v>
      </c>
      <c r="L3">
        <v>30</v>
      </c>
      <c r="M3">
        <v>27</v>
      </c>
      <c r="N3">
        <v>28</v>
      </c>
    </row>
    <row r="4" spans="2:16" x14ac:dyDescent="0.25">
      <c r="C4" t="s">
        <v>207</v>
      </c>
      <c r="D4" t="s">
        <v>0</v>
      </c>
      <c r="E4" t="s">
        <v>1</v>
      </c>
      <c r="F4" s="26" t="s">
        <v>2</v>
      </c>
      <c r="G4" s="27">
        <v>370612</v>
      </c>
      <c r="H4" s="47" t="s">
        <v>3</v>
      </c>
      <c r="I4" s="57" t="s">
        <v>6</v>
      </c>
      <c r="J4" s="57" t="s">
        <v>7</v>
      </c>
      <c r="K4" s="27" t="s">
        <v>10</v>
      </c>
      <c r="L4" s="27">
        <v>42053</v>
      </c>
      <c r="M4" s="27">
        <v>42080</v>
      </c>
      <c r="N4" s="1">
        <v>42108</v>
      </c>
      <c r="O4" t="s">
        <v>218</v>
      </c>
    </row>
    <row r="5" spans="2:16" x14ac:dyDescent="0.25">
      <c r="B5" t="s">
        <v>211</v>
      </c>
      <c r="C5" s="26" t="s">
        <v>179</v>
      </c>
      <c r="D5" s="26">
        <v>4</v>
      </c>
      <c r="E5" s="26">
        <v>4</v>
      </c>
      <c r="F5" s="26">
        <v>4</v>
      </c>
      <c r="G5" s="51">
        <v>4</v>
      </c>
      <c r="H5" s="57">
        <v>4</v>
      </c>
      <c r="I5" s="57">
        <v>4</v>
      </c>
      <c r="J5" s="57">
        <v>4</v>
      </c>
      <c r="K5" s="45">
        <v>4</v>
      </c>
      <c r="L5" s="45">
        <v>4</v>
      </c>
      <c r="M5" s="45">
        <v>2</v>
      </c>
      <c r="N5" s="45">
        <v>0</v>
      </c>
      <c r="O5" s="92">
        <v>262</v>
      </c>
    </row>
    <row r="6" spans="2:16" x14ac:dyDescent="0.25">
      <c r="C6" s="26" t="s">
        <v>56</v>
      </c>
      <c r="D6" s="26"/>
      <c r="E6" s="26">
        <v>14</v>
      </c>
      <c r="F6" s="26">
        <v>14</v>
      </c>
      <c r="G6" s="51">
        <v>14</v>
      </c>
      <c r="H6" s="57">
        <v>14</v>
      </c>
      <c r="I6" s="57">
        <v>10</v>
      </c>
      <c r="J6" s="57">
        <v>8</v>
      </c>
      <c r="K6" s="45">
        <v>6</v>
      </c>
      <c r="L6" s="45">
        <v>4</v>
      </c>
      <c r="M6" s="45">
        <v>2</v>
      </c>
      <c r="N6" s="45">
        <v>1</v>
      </c>
      <c r="O6" s="92">
        <v>137</v>
      </c>
      <c r="P6" s="16"/>
    </row>
    <row r="7" spans="2:16" x14ac:dyDescent="0.25">
      <c r="C7" s="26" t="s">
        <v>180</v>
      </c>
      <c r="D7" s="26"/>
      <c r="E7" s="26"/>
      <c r="F7" s="26">
        <v>25</v>
      </c>
      <c r="G7" s="51">
        <v>25</v>
      </c>
      <c r="H7" s="57">
        <v>25</v>
      </c>
      <c r="I7" s="57">
        <v>20</v>
      </c>
      <c r="J7" s="57">
        <v>20</v>
      </c>
      <c r="K7" s="45">
        <v>16</v>
      </c>
      <c r="L7" s="45">
        <v>16</v>
      </c>
      <c r="M7" s="45">
        <v>16</v>
      </c>
      <c r="N7" s="45">
        <v>14</v>
      </c>
      <c r="O7" s="92">
        <v>138</v>
      </c>
      <c r="P7" s="16"/>
    </row>
    <row r="8" spans="2:16" x14ac:dyDescent="0.25">
      <c r="C8" s="26" t="s">
        <v>57</v>
      </c>
      <c r="D8" s="26"/>
      <c r="E8" s="26"/>
      <c r="F8" s="26"/>
      <c r="G8" s="51">
        <v>11</v>
      </c>
      <c r="H8" s="57">
        <v>11</v>
      </c>
      <c r="I8" s="57">
        <v>11</v>
      </c>
      <c r="J8" s="57">
        <v>11</v>
      </c>
      <c r="K8" s="45">
        <v>11</v>
      </c>
      <c r="L8" s="45">
        <v>11</v>
      </c>
      <c r="M8" s="45">
        <v>11</v>
      </c>
      <c r="N8" s="45">
        <v>9</v>
      </c>
      <c r="O8" s="92">
        <v>185</v>
      </c>
      <c r="P8" s="16"/>
    </row>
    <row r="9" spans="2:16" x14ac:dyDescent="0.25">
      <c r="C9" s="26" t="s">
        <v>58</v>
      </c>
      <c r="D9" s="26"/>
      <c r="E9" s="26"/>
      <c r="F9" s="26"/>
      <c r="G9" s="51"/>
      <c r="H9" s="57">
        <v>7</v>
      </c>
      <c r="I9" s="57">
        <v>7</v>
      </c>
      <c r="J9" s="57">
        <v>7</v>
      </c>
      <c r="K9" s="45">
        <v>7</v>
      </c>
      <c r="L9" s="45">
        <v>7</v>
      </c>
      <c r="M9" s="45">
        <v>6</v>
      </c>
      <c r="N9" s="45">
        <v>4</v>
      </c>
      <c r="O9" s="92">
        <v>172</v>
      </c>
      <c r="P9" s="16"/>
    </row>
    <row r="10" spans="2:16" x14ac:dyDescent="0.25">
      <c r="C10" s="26" t="s">
        <v>59</v>
      </c>
      <c r="D10" s="26"/>
      <c r="E10" s="26"/>
      <c r="F10" s="26"/>
      <c r="G10" s="51"/>
      <c r="H10" s="57"/>
      <c r="I10" s="57">
        <v>6</v>
      </c>
      <c r="J10" s="57">
        <v>6</v>
      </c>
      <c r="K10" s="45">
        <v>6</v>
      </c>
      <c r="L10" s="45">
        <v>6</v>
      </c>
      <c r="M10" s="45">
        <v>5</v>
      </c>
      <c r="N10" s="45">
        <v>5</v>
      </c>
      <c r="O10" s="92">
        <v>123</v>
      </c>
      <c r="P10" s="16"/>
    </row>
    <row r="11" spans="2:16" x14ac:dyDescent="0.25">
      <c r="C11" s="26" t="s">
        <v>182</v>
      </c>
      <c r="D11" s="26"/>
      <c r="E11" s="26"/>
      <c r="F11" s="26"/>
      <c r="G11" s="51"/>
      <c r="H11" s="57"/>
      <c r="I11" s="57"/>
      <c r="J11" s="57">
        <v>14</v>
      </c>
      <c r="K11" s="45">
        <v>11</v>
      </c>
      <c r="L11" s="45">
        <v>10</v>
      </c>
      <c r="M11" s="45">
        <v>5</v>
      </c>
      <c r="N11" s="45">
        <v>3</v>
      </c>
      <c r="O11" s="92">
        <v>71</v>
      </c>
      <c r="P11" s="16"/>
    </row>
    <row r="12" spans="2:16" x14ac:dyDescent="0.25">
      <c r="C12" s="26"/>
      <c r="D12" s="26"/>
      <c r="E12">
        <v>30</v>
      </c>
      <c r="F12">
        <v>37</v>
      </c>
      <c r="G12">
        <v>23</v>
      </c>
      <c r="H12">
        <v>32</v>
      </c>
      <c r="I12">
        <v>30</v>
      </c>
      <c r="J12">
        <v>32</v>
      </c>
      <c r="K12">
        <v>34</v>
      </c>
      <c r="L12">
        <v>30</v>
      </c>
      <c r="M12">
        <v>27</v>
      </c>
      <c r="N12">
        <v>28</v>
      </c>
    </row>
    <row r="13" spans="2:16" x14ac:dyDescent="0.25">
      <c r="C13" s="26"/>
      <c r="D13" s="26" t="s">
        <v>0</v>
      </c>
      <c r="E13" s="26" t="s">
        <v>1</v>
      </c>
      <c r="F13" s="26" t="s">
        <v>2</v>
      </c>
      <c r="G13" s="27">
        <v>370612</v>
      </c>
      <c r="H13" s="48" t="s">
        <v>3</v>
      </c>
      <c r="I13" s="57" t="s">
        <v>6</v>
      </c>
      <c r="J13" s="57" t="s">
        <v>7</v>
      </c>
      <c r="K13" s="27" t="s">
        <v>10</v>
      </c>
      <c r="L13" s="27">
        <v>42053</v>
      </c>
      <c r="M13" s="27">
        <v>42080</v>
      </c>
      <c r="N13" s="27">
        <v>42108</v>
      </c>
    </row>
    <row r="14" spans="2:16" x14ac:dyDescent="0.25">
      <c r="B14" t="s">
        <v>212</v>
      </c>
      <c r="C14" s="26" t="s">
        <v>179</v>
      </c>
      <c r="D14" s="26">
        <v>3</v>
      </c>
      <c r="E14" s="26">
        <v>3</v>
      </c>
      <c r="F14" s="26">
        <v>3</v>
      </c>
      <c r="G14" s="51">
        <v>3</v>
      </c>
      <c r="H14" s="48">
        <v>3</v>
      </c>
      <c r="I14" s="57">
        <v>3</v>
      </c>
      <c r="J14" s="57">
        <v>3</v>
      </c>
      <c r="K14" s="45">
        <v>3</v>
      </c>
      <c r="L14" s="45">
        <v>3</v>
      </c>
      <c r="M14" s="45">
        <v>3</v>
      </c>
      <c r="N14" s="45">
        <v>0</v>
      </c>
      <c r="O14" s="92">
        <v>303</v>
      </c>
    </row>
    <row r="15" spans="2:16" x14ac:dyDescent="0.25">
      <c r="C15" s="26" t="s">
        <v>56</v>
      </c>
      <c r="D15" s="26"/>
      <c r="E15" s="26">
        <v>9</v>
      </c>
      <c r="F15" s="26">
        <v>9</v>
      </c>
      <c r="G15" s="51">
        <v>9</v>
      </c>
      <c r="H15" s="48">
        <v>9</v>
      </c>
      <c r="I15" s="57">
        <v>7</v>
      </c>
      <c r="J15" s="57">
        <v>7</v>
      </c>
      <c r="K15" s="45">
        <v>7</v>
      </c>
      <c r="L15" s="45">
        <v>7</v>
      </c>
      <c r="M15" s="45">
        <v>7</v>
      </c>
      <c r="N15" s="45">
        <v>3</v>
      </c>
      <c r="O15" s="92">
        <v>223</v>
      </c>
    </row>
    <row r="16" spans="2:16" x14ac:dyDescent="0.25">
      <c r="C16" s="26" t="s">
        <v>180</v>
      </c>
      <c r="D16" s="26"/>
      <c r="E16" s="26"/>
      <c r="F16" s="26">
        <v>32</v>
      </c>
      <c r="G16" s="51">
        <v>32</v>
      </c>
      <c r="H16" s="48">
        <v>32</v>
      </c>
      <c r="I16" s="57">
        <v>24</v>
      </c>
      <c r="J16" s="57">
        <v>22</v>
      </c>
      <c r="K16" s="45">
        <v>22</v>
      </c>
      <c r="L16" s="45">
        <v>22</v>
      </c>
      <c r="M16" s="45">
        <v>22</v>
      </c>
      <c r="N16" s="45">
        <v>19</v>
      </c>
      <c r="O16" s="92">
        <v>125</v>
      </c>
    </row>
    <row r="17" spans="2:15" x14ac:dyDescent="0.25">
      <c r="C17" s="26" t="s">
        <v>57</v>
      </c>
      <c r="D17" s="26"/>
      <c r="E17" s="26"/>
      <c r="F17" s="26"/>
      <c r="G17" s="51">
        <v>5</v>
      </c>
      <c r="H17" s="48">
        <v>5</v>
      </c>
      <c r="I17" s="57">
        <v>5</v>
      </c>
      <c r="J17" s="57">
        <v>5</v>
      </c>
      <c r="K17" s="45">
        <v>5</v>
      </c>
      <c r="L17" s="45">
        <v>5</v>
      </c>
      <c r="M17" s="45">
        <v>4</v>
      </c>
      <c r="N17" s="45">
        <v>4</v>
      </c>
      <c r="O17" s="92">
        <v>185</v>
      </c>
    </row>
    <row r="18" spans="2:15" x14ac:dyDescent="0.25">
      <c r="C18" s="26" t="s">
        <v>58</v>
      </c>
      <c r="D18" s="26"/>
      <c r="E18" s="26"/>
      <c r="F18" s="26"/>
      <c r="G18" s="51"/>
      <c r="H18" s="48">
        <v>14</v>
      </c>
      <c r="I18" s="57">
        <v>10</v>
      </c>
      <c r="J18" s="57">
        <v>9</v>
      </c>
      <c r="K18" s="45">
        <v>9</v>
      </c>
      <c r="L18" s="45">
        <v>9</v>
      </c>
      <c r="M18" s="45">
        <v>9</v>
      </c>
      <c r="N18" s="45">
        <v>9</v>
      </c>
      <c r="O18" s="92">
        <v>68</v>
      </c>
    </row>
    <row r="19" spans="2:15" x14ac:dyDescent="0.25">
      <c r="C19" s="26" t="s">
        <v>59</v>
      </c>
      <c r="D19" s="26"/>
      <c r="E19" s="26"/>
      <c r="F19" s="26"/>
      <c r="G19" s="51"/>
      <c r="H19" s="48"/>
      <c r="I19" s="57">
        <v>4</v>
      </c>
      <c r="J19" s="57">
        <v>4</v>
      </c>
      <c r="K19" s="45">
        <v>4</v>
      </c>
      <c r="L19" s="45">
        <v>4</v>
      </c>
      <c r="M19" s="45">
        <v>4</v>
      </c>
      <c r="N19" s="45">
        <v>3</v>
      </c>
      <c r="O19" s="92">
        <v>151</v>
      </c>
    </row>
    <row r="20" spans="2:15" x14ac:dyDescent="0.25">
      <c r="C20" s="26" t="s">
        <v>182</v>
      </c>
      <c r="D20" s="26"/>
      <c r="E20" s="26"/>
      <c r="F20" s="26"/>
      <c r="G20" s="51"/>
      <c r="H20" s="48"/>
      <c r="I20" s="57"/>
      <c r="J20" s="57">
        <v>20</v>
      </c>
      <c r="K20" s="45">
        <v>20</v>
      </c>
      <c r="L20" s="45">
        <v>16</v>
      </c>
      <c r="M20" s="45">
        <v>11</v>
      </c>
      <c r="N20" s="45">
        <v>11</v>
      </c>
      <c r="O20" s="92">
        <v>79</v>
      </c>
    </row>
    <row r="21" spans="2:15" x14ac:dyDescent="0.25">
      <c r="C21" s="26"/>
      <c r="D21" s="26"/>
      <c r="E21">
        <v>30</v>
      </c>
      <c r="F21">
        <v>37</v>
      </c>
      <c r="G21">
        <v>23</v>
      </c>
      <c r="H21">
        <v>32</v>
      </c>
      <c r="I21">
        <v>30</v>
      </c>
      <c r="J21">
        <v>32</v>
      </c>
      <c r="K21">
        <v>34</v>
      </c>
      <c r="L21">
        <v>30</v>
      </c>
      <c r="M21">
        <v>27</v>
      </c>
      <c r="N21">
        <v>28</v>
      </c>
    </row>
    <row r="22" spans="2:15" x14ac:dyDescent="0.25">
      <c r="C22" s="26"/>
      <c r="D22" s="26" t="s">
        <v>0</v>
      </c>
      <c r="E22" s="26" t="s">
        <v>1</v>
      </c>
      <c r="F22" s="26" t="s">
        <v>2</v>
      </c>
      <c r="G22" s="27">
        <v>370612</v>
      </c>
      <c r="H22" s="48" t="s">
        <v>3</v>
      </c>
      <c r="I22" s="57" t="s">
        <v>6</v>
      </c>
      <c r="J22" s="57" t="s">
        <v>7</v>
      </c>
      <c r="K22" s="27" t="s">
        <v>10</v>
      </c>
      <c r="L22" s="27">
        <v>42053</v>
      </c>
      <c r="M22" s="27">
        <v>42080</v>
      </c>
      <c r="N22" s="27">
        <v>42108</v>
      </c>
    </row>
    <row r="23" spans="2:15" x14ac:dyDescent="0.25">
      <c r="B23" t="s">
        <v>213</v>
      </c>
      <c r="C23" s="26" t="s">
        <v>179</v>
      </c>
      <c r="D23" s="26">
        <v>3</v>
      </c>
      <c r="E23" s="26">
        <v>3</v>
      </c>
      <c r="F23" s="26">
        <v>3</v>
      </c>
      <c r="G23" s="51">
        <v>3</v>
      </c>
      <c r="H23" s="48">
        <v>3</v>
      </c>
      <c r="I23" s="57">
        <v>3</v>
      </c>
      <c r="J23" s="57">
        <v>3</v>
      </c>
      <c r="K23" s="45">
        <v>3</v>
      </c>
      <c r="L23" s="45">
        <v>3</v>
      </c>
      <c r="M23" s="45">
        <v>3</v>
      </c>
      <c r="N23" s="45">
        <v>1</v>
      </c>
      <c r="O23" s="92">
        <v>303</v>
      </c>
    </row>
    <row r="24" spans="2:15" x14ac:dyDescent="0.25">
      <c r="C24" s="26" t="s">
        <v>56</v>
      </c>
      <c r="D24" s="26"/>
      <c r="E24" s="26">
        <v>10</v>
      </c>
      <c r="F24" s="26">
        <v>10</v>
      </c>
      <c r="G24" s="51">
        <v>10</v>
      </c>
      <c r="H24" s="48">
        <v>10</v>
      </c>
      <c r="I24" s="57">
        <v>10</v>
      </c>
      <c r="J24" s="57">
        <v>10</v>
      </c>
      <c r="K24" s="45">
        <v>5</v>
      </c>
      <c r="L24" s="45">
        <v>4</v>
      </c>
      <c r="M24" s="45">
        <v>4</v>
      </c>
      <c r="N24" s="45">
        <v>4</v>
      </c>
      <c r="O24" s="92">
        <v>193</v>
      </c>
    </row>
    <row r="25" spans="2:15" x14ac:dyDescent="0.25">
      <c r="C25" s="26" t="s">
        <v>180</v>
      </c>
      <c r="D25" s="26"/>
      <c r="E25" s="26"/>
      <c r="F25" s="26">
        <v>26</v>
      </c>
      <c r="G25" s="51">
        <v>26</v>
      </c>
      <c r="H25" s="48">
        <v>26</v>
      </c>
      <c r="I25" s="57">
        <v>14</v>
      </c>
      <c r="J25" s="57">
        <v>13</v>
      </c>
      <c r="K25" s="45">
        <v>11</v>
      </c>
      <c r="L25" s="45">
        <v>5</v>
      </c>
      <c r="M25" s="45">
        <v>5</v>
      </c>
      <c r="N25" s="45">
        <v>5</v>
      </c>
      <c r="O25" s="92">
        <v>120</v>
      </c>
    </row>
    <row r="26" spans="2:15" x14ac:dyDescent="0.25">
      <c r="C26" s="26" t="s">
        <v>57</v>
      </c>
      <c r="D26" s="26"/>
      <c r="E26" s="26"/>
      <c r="F26" s="26"/>
      <c r="G26" s="51">
        <v>12</v>
      </c>
      <c r="H26" s="48">
        <v>12</v>
      </c>
      <c r="I26" s="57">
        <v>12</v>
      </c>
      <c r="J26" s="57">
        <v>12</v>
      </c>
      <c r="K26" s="45">
        <v>11</v>
      </c>
      <c r="L26" s="45">
        <v>10</v>
      </c>
      <c r="M26" s="45">
        <v>8</v>
      </c>
      <c r="N26" s="45">
        <v>8</v>
      </c>
      <c r="O26" s="92">
        <v>164</v>
      </c>
    </row>
    <row r="27" spans="2:15" x14ac:dyDescent="0.25">
      <c r="C27" s="26" t="s">
        <v>58</v>
      </c>
      <c r="D27" s="26"/>
      <c r="E27" s="26"/>
      <c r="F27" s="26"/>
      <c r="G27" s="51"/>
      <c r="H27" s="48">
        <v>7</v>
      </c>
      <c r="I27" s="57">
        <v>7</v>
      </c>
      <c r="J27" s="57">
        <v>7</v>
      </c>
      <c r="K27" s="45">
        <v>7</v>
      </c>
      <c r="L27" s="45">
        <v>4</v>
      </c>
      <c r="M27" s="45">
        <v>4</v>
      </c>
      <c r="N27" s="45">
        <v>3</v>
      </c>
      <c r="O27" s="92">
        <v>140</v>
      </c>
    </row>
    <row r="28" spans="2:15" x14ac:dyDescent="0.25">
      <c r="C28" s="26" t="s">
        <v>59</v>
      </c>
      <c r="D28" s="26"/>
      <c r="E28" s="26"/>
      <c r="F28" s="26"/>
      <c r="G28" s="51"/>
      <c r="H28" s="48"/>
      <c r="I28" s="57">
        <v>2</v>
      </c>
      <c r="J28" s="57">
        <v>2</v>
      </c>
      <c r="K28" s="45">
        <v>2</v>
      </c>
      <c r="L28" s="45">
        <v>2</v>
      </c>
      <c r="M28" s="45">
        <v>2</v>
      </c>
      <c r="N28" s="45">
        <v>1</v>
      </c>
      <c r="O28" s="92">
        <v>152</v>
      </c>
    </row>
    <row r="29" spans="2:15" x14ac:dyDescent="0.25">
      <c r="C29" s="26" t="s">
        <v>182</v>
      </c>
      <c r="D29" s="26"/>
      <c r="E29" s="26"/>
      <c r="F29" s="26"/>
      <c r="G29" s="51"/>
      <c r="H29" s="48"/>
      <c r="I29" s="57"/>
      <c r="J29" s="57">
        <v>2</v>
      </c>
      <c r="K29" s="45">
        <v>2</v>
      </c>
      <c r="L29" s="45">
        <v>2</v>
      </c>
      <c r="M29" s="45">
        <v>2</v>
      </c>
      <c r="N29" s="45">
        <v>2</v>
      </c>
      <c r="O29" s="92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51"/>
  <sheetViews>
    <sheetView topLeftCell="A8" workbookViewId="0">
      <selection activeCell="M14" sqref="M14"/>
    </sheetView>
  </sheetViews>
  <sheetFormatPr baseColWidth="10" defaultRowHeight="15" x14ac:dyDescent="0.25"/>
  <cols>
    <col min="2" max="4" width="12.5703125" bestFit="1" customWidth="1"/>
    <col min="5" max="5" width="13.7109375" bestFit="1" customWidth="1"/>
    <col min="6" max="6" width="12.5703125" bestFit="1" customWidth="1"/>
  </cols>
  <sheetData>
    <row r="1" spans="1:28" x14ac:dyDescent="0.25">
      <c r="C1" s="101" t="s">
        <v>208</v>
      </c>
      <c r="D1" s="101"/>
      <c r="E1" s="101"/>
      <c r="F1" s="101"/>
      <c r="G1" s="101"/>
      <c r="H1" s="101"/>
      <c r="I1" s="101"/>
      <c r="J1" s="101"/>
      <c r="K1" s="43" t="s">
        <v>198</v>
      </c>
      <c r="V1" s="86"/>
    </row>
    <row r="2" spans="1:28" x14ac:dyDescent="0.25">
      <c r="A2" t="s">
        <v>199</v>
      </c>
      <c r="B2" t="s">
        <v>207</v>
      </c>
      <c r="C2" s="3" t="s">
        <v>0</v>
      </c>
      <c r="D2" s="25" t="s">
        <v>1</v>
      </c>
      <c r="E2" s="25" t="s">
        <v>2</v>
      </c>
      <c r="F2" s="28">
        <v>41894</v>
      </c>
      <c r="G2" s="25" t="s">
        <v>4</v>
      </c>
      <c r="H2" s="29" t="s">
        <v>6</v>
      </c>
      <c r="I2" s="25" t="s">
        <v>9</v>
      </c>
      <c r="J2" s="25" t="s">
        <v>10</v>
      </c>
      <c r="K2" s="27">
        <v>42053</v>
      </c>
      <c r="L2" s="27"/>
      <c r="M2" s="1"/>
      <c r="R2" t="s">
        <v>0</v>
      </c>
      <c r="S2" t="s">
        <v>1</v>
      </c>
      <c r="T2" s="26" t="s">
        <v>2</v>
      </c>
      <c r="U2" s="88">
        <v>370612</v>
      </c>
      <c r="V2" s="87" t="s">
        <v>3</v>
      </c>
      <c r="W2" s="57" t="s">
        <v>6</v>
      </c>
      <c r="X2" s="57" t="s">
        <v>7</v>
      </c>
      <c r="Y2" s="27" t="s">
        <v>10</v>
      </c>
      <c r="Z2" s="27">
        <v>42053</v>
      </c>
      <c r="AA2" s="27">
        <v>42080</v>
      </c>
      <c r="AB2" s="1">
        <v>42108</v>
      </c>
    </row>
    <row r="3" spans="1:28" x14ac:dyDescent="0.25">
      <c r="A3">
        <v>16</v>
      </c>
      <c r="B3" s="26" t="s">
        <v>179</v>
      </c>
      <c r="C3" s="55">
        <v>4</v>
      </c>
      <c r="D3" s="45">
        <v>4</v>
      </c>
      <c r="E3" s="45">
        <v>4</v>
      </c>
      <c r="F3" s="45">
        <v>4</v>
      </c>
      <c r="G3" s="45">
        <v>4</v>
      </c>
      <c r="H3" s="56">
        <v>4</v>
      </c>
      <c r="I3" s="45">
        <v>4</v>
      </c>
      <c r="J3" s="45">
        <v>2</v>
      </c>
      <c r="K3" s="45">
        <v>1</v>
      </c>
      <c r="L3" s="51"/>
      <c r="M3" s="49"/>
      <c r="Q3" s="26" t="s">
        <v>179</v>
      </c>
      <c r="R3" s="4">
        <f>(C3+C15+C29+C41+C54+C66+C78+C91+C104+C116+C130+C142+C154+C166+C180)/15</f>
        <v>3.8</v>
      </c>
      <c r="S3" s="4">
        <f>((D3+D15+D29+D41+D54+D66+D78+D91+D104+D116+D130+D142+D154+D166+D180)/15)</f>
        <v>3.8</v>
      </c>
      <c r="T3" s="4">
        <f>((E3+E15+E29+E41+E54+E66+E78+E91+E104+E130+E142+E154+E166+E180)/15)</f>
        <v>3.5333333333333332</v>
      </c>
      <c r="U3" s="4">
        <f>((F3+F15+F29+F41+F54+F78+F91+F104+F116+F130+F142+F154+F166+F180)/15)</f>
        <v>3.5333333333333332</v>
      </c>
      <c r="V3" s="85">
        <f>((G3+G15+G29+G41+G54+G66+G78+G91+G104+G130+G142+G154+G166+G180+G116)/15)</f>
        <v>3.6</v>
      </c>
      <c r="W3" s="4">
        <f>((H3+H15+H29+H54+H66+H78+H91+H104+H116+H130+H142+H154+H166+H180+H41)/15)</f>
        <v>3.3333333333333335</v>
      </c>
      <c r="X3" s="4">
        <f>((I3+I15+I29+I41+I54+I66+I78+I91+I104+I130+I142+I154+I166+I180+I116)/15)</f>
        <v>2.8</v>
      </c>
      <c r="Y3" s="4">
        <f>((J3+J15+J29+J41+J54+J78+J91+J116+J142+J154+J166+J180)/12)</f>
        <v>2.3333333333333335</v>
      </c>
      <c r="Z3" s="4">
        <f>((K3+K15+K41+K54+K78+K91+K116+K142+K166)/9)</f>
        <v>1.2222222222222223</v>
      </c>
      <c r="AA3" s="4">
        <f>((L15+L41+L78+L91+L116+L166)/6)</f>
        <v>1.6666666666666667</v>
      </c>
      <c r="AB3" s="4">
        <f>((M15+M116+M166)/3)</f>
        <v>0.66666666666666663</v>
      </c>
    </row>
    <row r="4" spans="1:28" x14ac:dyDescent="0.25">
      <c r="B4" s="26" t="s">
        <v>56</v>
      </c>
      <c r="C4" s="55"/>
      <c r="D4" s="45">
        <v>11</v>
      </c>
      <c r="E4" s="45">
        <v>11</v>
      </c>
      <c r="F4" s="45">
        <v>11</v>
      </c>
      <c r="G4" s="45">
        <v>11</v>
      </c>
      <c r="H4" s="56">
        <v>11</v>
      </c>
      <c r="I4" s="45">
        <v>11</v>
      </c>
      <c r="J4" s="45">
        <v>11</v>
      </c>
      <c r="K4" s="45">
        <v>4</v>
      </c>
      <c r="L4" s="51"/>
      <c r="M4" s="49"/>
      <c r="Q4" s="26" t="s">
        <v>56</v>
      </c>
      <c r="S4" s="4">
        <f>((D4+D16+D30+D42+D55+D67+D79+D92+D105+D117+D131+D143+D155+D167+D181)/15)</f>
        <v>11.133333333333333</v>
      </c>
      <c r="T4" s="4">
        <f t="shared" ref="T4:T5" si="0">((E4+E16+E30+E42+E55+E67+E79+E92+E105+E131+E143+E155+E167+E181)/15)</f>
        <v>10</v>
      </c>
      <c r="U4" s="4">
        <f t="shared" ref="U4:U6" si="1">((F4+F16+F30+F42+F55+F79+F92+F105+F117+F131+F143+F155+F167+F181)/15)</f>
        <v>9.9333333333333336</v>
      </c>
      <c r="V4" s="85">
        <f t="shared" ref="V4:V7" si="2">((G4+G16+G30+G42+G55+G67+G79+G92+G105+G131+G143+G155+G167+G181+G117)/15)</f>
        <v>10.066666666666666</v>
      </c>
      <c r="W4" s="4">
        <f t="shared" ref="W4:W8" si="3">((H4+H16+H30+H55+H67+H79+H92+H105+H117+H131+H143+H155+H167+H181+H42)/15)</f>
        <v>8.6666666666666661</v>
      </c>
      <c r="X4" s="4">
        <v>7.17</v>
      </c>
      <c r="Y4" s="4">
        <f t="shared" ref="Y4:Y10" si="4">((J4+J16+J30+J42+J55+J79+J92+J117+J143+J155+J167+J181)/12)</f>
        <v>7.083333333333333</v>
      </c>
      <c r="Z4" s="4">
        <v>7</v>
      </c>
      <c r="AA4" s="4">
        <v>6.67</v>
      </c>
      <c r="AB4" s="4">
        <f t="shared" ref="AB4:AB13" si="5">((M16+M117+M167)/3)</f>
        <v>4.333333333333333</v>
      </c>
    </row>
    <row r="5" spans="1:28" x14ac:dyDescent="0.25">
      <c r="B5" s="26" t="s">
        <v>180</v>
      </c>
      <c r="C5" s="55"/>
      <c r="D5" s="45"/>
      <c r="E5" s="45">
        <v>31</v>
      </c>
      <c r="F5" s="45">
        <v>31</v>
      </c>
      <c r="G5" s="45">
        <v>31</v>
      </c>
      <c r="H5" s="56">
        <v>19</v>
      </c>
      <c r="I5" s="45">
        <v>16</v>
      </c>
      <c r="J5" s="45">
        <v>13</v>
      </c>
      <c r="K5" s="45">
        <v>9</v>
      </c>
      <c r="L5" s="51"/>
      <c r="M5" s="49"/>
      <c r="N5" s="30"/>
      <c r="Q5" s="26" t="s">
        <v>180</v>
      </c>
      <c r="T5" s="4">
        <f t="shared" si="0"/>
        <v>27.066666666666666</v>
      </c>
      <c r="U5" s="4">
        <f t="shared" si="1"/>
        <v>26.866666666666667</v>
      </c>
      <c r="V5" s="85">
        <f t="shared" si="2"/>
        <v>26.2</v>
      </c>
      <c r="W5" s="4">
        <f t="shared" si="3"/>
        <v>18.399999999999999</v>
      </c>
      <c r="X5" s="4">
        <f t="shared" ref="X5:X9" si="6">((I5+I17+I31+I43+I56+I68+I80+I93+I106+I132+I144+I156+I168+I182+I118)/15)</f>
        <v>16</v>
      </c>
      <c r="Y5" s="4">
        <f t="shared" si="4"/>
        <v>14.833333333333334</v>
      </c>
      <c r="Z5" s="4">
        <f t="shared" ref="Z5:Z11" si="7">((K5+K17+K43+K56+K80+K93+K118+K144+K168)/9)</f>
        <v>13.666666666666666</v>
      </c>
      <c r="AA5" s="4">
        <v>12.83</v>
      </c>
      <c r="AB5" s="4">
        <v>12.5</v>
      </c>
    </row>
    <row r="6" spans="1:28" x14ac:dyDescent="0.25">
      <c r="B6" s="26" t="s">
        <v>57</v>
      </c>
      <c r="C6" s="55"/>
      <c r="D6" s="45"/>
      <c r="E6" s="45"/>
      <c r="F6" s="45">
        <v>23</v>
      </c>
      <c r="G6" s="45">
        <v>23</v>
      </c>
      <c r="H6" s="56">
        <v>20</v>
      </c>
      <c r="I6" s="45">
        <v>18</v>
      </c>
      <c r="J6" s="45">
        <v>17</v>
      </c>
      <c r="K6" s="45">
        <v>14</v>
      </c>
      <c r="L6" s="51"/>
      <c r="M6" s="49"/>
      <c r="Q6" s="26" t="s">
        <v>57</v>
      </c>
      <c r="T6" s="5"/>
      <c r="U6" s="4">
        <f t="shared" si="1"/>
        <v>14.333333333333334</v>
      </c>
      <c r="V6" s="85">
        <f t="shared" si="2"/>
        <v>14.133333333333333</v>
      </c>
      <c r="W6" s="4">
        <f t="shared" si="3"/>
        <v>13.266666666666667</v>
      </c>
      <c r="X6" s="4">
        <f t="shared" si="6"/>
        <v>12.2</v>
      </c>
      <c r="Y6" s="4">
        <f t="shared" si="4"/>
        <v>12.416666666666666</v>
      </c>
      <c r="Z6" s="4">
        <f t="shared" si="7"/>
        <v>11</v>
      </c>
      <c r="AA6" s="4">
        <f t="shared" ref="AA6:AA12" si="8">((L18+L44+L81+L94+L119+L169)/6)</f>
        <v>9.1666666666666661</v>
      </c>
      <c r="AB6" s="4">
        <f t="shared" si="5"/>
        <v>9</v>
      </c>
    </row>
    <row r="7" spans="1:28" x14ac:dyDescent="0.25">
      <c r="B7" s="26" t="s">
        <v>58</v>
      </c>
      <c r="C7" s="55"/>
      <c r="D7" s="45"/>
      <c r="E7" s="45"/>
      <c r="F7" s="45"/>
      <c r="G7" s="45">
        <v>15</v>
      </c>
      <c r="H7" s="56">
        <v>15</v>
      </c>
      <c r="I7" s="45">
        <v>14</v>
      </c>
      <c r="J7" s="45">
        <v>13</v>
      </c>
      <c r="K7" s="45">
        <v>12</v>
      </c>
      <c r="L7" s="51"/>
      <c r="M7" s="49"/>
      <c r="Q7" s="26" t="s">
        <v>58</v>
      </c>
      <c r="T7" s="5"/>
      <c r="U7" s="5"/>
      <c r="V7" s="85">
        <f t="shared" si="2"/>
        <v>22.733333333333334</v>
      </c>
      <c r="W7" s="4">
        <f t="shared" si="3"/>
        <v>20.733333333333334</v>
      </c>
      <c r="X7" s="4">
        <f t="shared" si="6"/>
        <v>19.333333333333332</v>
      </c>
      <c r="Y7" s="4">
        <f t="shared" si="4"/>
        <v>18.833333333333332</v>
      </c>
      <c r="Z7" s="4">
        <f t="shared" si="7"/>
        <v>15.444444444444445</v>
      </c>
      <c r="AA7" s="4">
        <f t="shared" si="8"/>
        <v>14.5</v>
      </c>
      <c r="AB7" s="4">
        <f t="shared" si="5"/>
        <v>13.333333333333334</v>
      </c>
    </row>
    <row r="8" spans="1:28" x14ac:dyDescent="0.25">
      <c r="B8" s="26" t="s">
        <v>59</v>
      </c>
      <c r="C8" s="55"/>
      <c r="D8" s="45"/>
      <c r="E8" s="45"/>
      <c r="F8" s="45"/>
      <c r="G8" s="45"/>
      <c r="H8" s="56">
        <v>9</v>
      </c>
      <c r="I8" s="45">
        <v>9</v>
      </c>
      <c r="J8" s="45">
        <v>7</v>
      </c>
      <c r="K8" s="45">
        <v>4</v>
      </c>
      <c r="L8" s="51"/>
      <c r="M8" s="49"/>
      <c r="Q8" s="26" t="s">
        <v>59</v>
      </c>
      <c r="T8" s="5"/>
      <c r="U8" s="5"/>
      <c r="V8" s="5"/>
      <c r="W8" s="4">
        <f t="shared" si="3"/>
        <v>12.8</v>
      </c>
      <c r="X8" s="4">
        <f t="shared" si="6"/>
        <v>12.266666666666667</v>
      </c>
      <c r="Y8" s="4">
        <f t="shared" si="4"/>
        <v>10.916666666666666</v>
      </c>
      <c r="Z8" s="4">
        <v>9.5</v>
      </c>
      <c r="AA8" s="4">
        <v>9</v>
      </c>
      <c r="AB8" s="4">
        <f t="shared" si="5"/>
        <v>5.666666666666667</v>
      </c>
    </row>
    <row r="9" spans="1:28" x14ac:dyDescent="0.25">
      <c r="B9" s="26" t="s">
        <v>182</v>
      </c>
      <c r="C9" s="55"/>
      <c r="D9" s="45"/>
      <c r="E9" s="45"/>
      <c r="F9" s="45"/>
      <c r="G9" s="45"/>
      <c r="H9" s="56"/>
      <c r="I9" s="45">
        <v>4</v>
      </c>
      <c r="J9" s="45">
        <v>4</v>
      </c>
      <c r="K9" s="45">
        <v>3</v>
      </c>
      <c r="L9" s="51"/>
      <c r="M9" s="49"/>
      <c r="Q9" s="26" t="s">
        <v>182</v>
      </c>
      <c r="T9" s="5"/>
      <c r="U9" s="5"/>
      <c r="V9" s="5"/>
      <c r="W9" s="5"/>
      <c r="X9" s="4">
        <f t="shared" si="6"/>
        <v>11.066666666666666</v>
      </c>
      <c r="Y9" s="4">
        <f t="shared" si="4"/>
        <v>6.416666666666667</v>
      </c>
      <c r="Z9" s="4">
        <f t="shared" si="7"/>
        <v>4.2222222222222223</v>
      </c>
      <c r="AA9" s="4">
        <v>3.17</v>
      </c>
      <c r="AB9" s="4">
        <f t="shared" si="5"/>
        <v>1.3333333333333333</v>
      </c>
    </row>
    <row r="10" spans="1:28" x14ac:dyDescent="0.25">
      <c r="B10" t="s">
        <v>183</v>
      </c>
      <c r="C10" s="55"/>
      <c r="D10" s="45"/>
      <c r="E10" s="45"/>
      <c r="F10" s="45"/>
      <c r="G10" s="45"/>
      <c r="H10" s="56"/>
      <c r="I10" s="45"/>
      <c r="J10" s="45">
        <v>4</v>
      </c>
      <c r="K10" s="45">
        <v>3</v>
      </c>
      <c r="L10" s="51"/>
      <c r="M10" s="49"/>
      <c r="Q10" t="s">
        <v>183</v>
      </c>
      <c r="T10" s="5"/>
      <c r="U10" s="5"/>
      <c r="V10" s="5"/>
      <c r="W10" s="5"/>
      <c r="X10" s="5"/>
      <c r="Y10" s="4">
        <f t="shared" si="4"/>
        <v>7.25</v>
      </c>
      <c r="Z10" s="4">
        <f t="shared" si="7"/>
        <v>5.7777777777777777</v>
      </c>
      <c r="AA10" s="4">
        <v>5.33</v>
      </c>
      <c r="AB10" s="4">
        <v>3.83</v>
      </c>
    </row>
    <row r="11" spans="1:28" x14ac:dyDescent="0.25">
      <c r="B11" t="s">
        <v>60</v>
      </c>
      <c r="C11" s="55"/>
      <c r="D11" s="45"/>
      <c r="E11" s="45"/>
      <c r="F11" s="45"/>
      <c r="G11" s="45"/>
      <c r="H11" s="56"/>
      <c r="I11" s="45"/>
      <c r="J11" s="45"/>
      <c r="K11" s="45">
        <v>0</v>
      </c>
      <c r="L11" s="51"/>
      <c r="M11" s="49"/>
      <c r="Q11" t="s">
        <v>60</v>
      </c>
      <c r="T11" s="5"/>
      <c r="U11" s="5"/>
      <c r="V11" s="5"/>
      <c r="W11" s="5"/>
      <c r="X11" s="5"/>
      <c r="Y11" s="5"/>
      <c r="Z11" s="4">
        <f t="shared" si="7"/>
        <v>2</v>
      </c>
      <c r="AA11" s="4">
        <f t="shared" si="8"/>
        <v>2</v>
      </c>
      <c r="AB11" s="4">
        <v>1.83</v>
      </c>
    </row>
    <row r="12" spans="1:28" x14ac:dyDescent="0.25">
      <c r="B12" s="18" t="s">
        <v>201</v>
      </c>
      <c r="C12" s="55">
        <v>4</v>
      </c>
      <c r="D12" s="45">
        <v>15</v>
      </c>
      <c r="E12" s="45">
        <v>46</v>
      </c>
      <c r="F12" s="45">
        <v>69</v>
      </c>
      <c r="G12" s="45">
        <v>84</v>
      </c>
      <c r="H12" s="56">
        <v>78</v>
      </c>
      <c r="I12" s="45">
        <v>76</v>
      </c>
      <c r="J12" s="45">
        <v>71</v>
      </c>
      <c r="K12" s="45">
        <v>50</v>
      </c>
      <c r="L12" s="51"/>
      <c r="M12" s="49"/>
      <c r="Q12" t="s">
        <v>61</v>
      </c>
      <c r="T12" s="5"/>
      <c r="U12" s="5"/>
      <c r="V12" s="5"/>
      <c r="W12" s="5"/>
      <c r="X12" s="5"/>
      <c r="Y12" s="5"/>
      <c r="Z12" s="5"/>
      <c r="AA12" s="4">
        <f t="shared" si="8"/>
        <v>1.6666666666666667</v>
      </c>
      <c r="AB12" s="4">
        <v>0.85</v>
      </c>
    </row>
    <row r="13" spans="1:28" x14ac:dyDescent="0.25">
      <c r="B13" s="18" t="s">
        <v>204</v>
      </c>
      <c r="C13" s="55"/>
      <c r="D13" s="45"/>
      <c r="E13" s="45"/>
      <c r="F13" s="45">
        <v>46</v>
      </c>
      <c r="G13" s="45">
        <v>69</v>
      </c>
      <c r="H13" s="56">
        <v>69</v>
      </c>
      <c r="I13" s="57">
        <v>72</v>
      </c>
      <c r="J13" s="57">
        <v>67</v>
      </c>
      <c r="K13" s="57">
        <v>50</v>
      </c>
      <c r="L13" s="51"/>
      <c r="M13" s="49"/>
      <c r="Q13" t="s">
        <v>184</v>
      </c>
      <c r="T13" s="5"/>
      <c r="U13" s="5"/>
      <c r="V13" s="5"/>
      <c r="W13" s="5"/>
      <c r="X13" s="5"/>
      <c r="Y13" s="5"/>
      <c r="Z13" s="5"/>
      <c r="AA13" s="5"/>
      <c r="AB13" s="4">
        <f t="shared" si="5"/>
        <v>3.6666666666666665</v>
      </c>
    </row>
    <row r="14" spans="1:28" x14ac:dyDescent="0.25">
      <c r="D14" s="26"/>
      <c r="E14" s="26"/>
      <c r="F14" s="51"/>
      <c r="G14" s="51"/>
      <c r="H14" s="54"/>
      <c r="I14" s="51"/>
      <c r="J14" s="51"/>
      <c r="K14" s="51"/>
      <c r="L14" s="51"/>
      <c r="M14" s="43" t="s">
        <v>198</v>
      </c>
    </row>
    <row r="15" spans="1:28" x14ac:dyDescent="0.25">
      <c r="A15">
        <v>17</v>
      </c>
      <c r="B15" s="26" t="s">
        <v>179</v>
      </c>
      <c r="C15" s="55">
        <v>3</v>
      </c>
      <c r="D15" s="45">
        <v>3</v>
      </c>
      <c r="E15" s="45">
        <v>3</v>
      </c>
      <c r="F15" s="45">
        <v>3</v>
      </c>
      <c r="G15" s="45">
        <v>3</v>
      </c>
      <c r="H15" s="56">
        <v>3</v>
      </c>
      <c r="I15" s="45">
        <v>3</v>
      </c>
      <c r="J15" s="45">
        <v>2</v>
      </c>
      <c r="K15" s="45">
        <v>2</v>
      </c>
      <c r="L15" s="45">
        <v>2</v>
      </c>
      <c r="M15" s="55">
        <v>0</v>
      </c>
    </row>
    <row r="16" spans="1:28" x14ac:dyDescent="0.25">
      <c r="B16" s="26" t="s">
        <v>56</v>
      </c>
      <c r="C16" s="55"/>
      <c r="D16" s="45">
        <v>15</v>
      </c>
      <c r="E16" s="45">
        <v>15</v>
      </c>
      <c r="F16" s="45">
        <v>15</v>
      </c>
      <c r="G16" s="45">
        <v>12</v>
      </c>
      <c r="H16" s="56">
        <v>12</v>
      </c>
      <c r="I16" s="45">
        <v>12</v>
      </c>
      <c r="J16" s="45">
        <v>12</v>
      </c>
      <c r="K16" s="45">
        <v>12</v>
      </c>
      <c r="L16" s="45">
        <v>12</v>
      </c>
      <c r="M16" s="55">
        <v>4</v>
      </c>
    </row>
    <row r="17" spans="1:22" x14ac:dyDescent="0.25">
      <c r="B17" s="26" t="s">
        <v>180</v>
      </c>
      <c r="C17" s="55"/>
      <c r="D17" s="45"/>
      <c r="E17" s="45">
        <v>22</v>
      </c>
      <c r="F17" s="45">
        <v>22</v>
      </c>
      <c r="G17" s="45">
        <v>16</v>
      </c>
      <c r="H17" s="56">
        <v>14</v>
      </c>
      <c r="I17" s="45">
        <v>14</v>
      </c>
      <c r="J17" s="45">
        <v>14</v>
      </c>
      <c r="K17" s="45">
        <v>14</v>
      </c>
      <c r="L17" s="45">
        <v>14</v>
      </c>
      <c r="M17" s="55">
        <v>12</v>
      </c>
    </row>
    <row r="18" spans="1:22" x14ac:dyDescent="0.25">
      <c r="B18" s="26" t="s">
        <v>57</v>
      </c>
      <c r="C18" s="55"/>
      <c r="D18" s="45"/>
      <c r="E18" s="45"/>
      <c r="F18" s="45">
        <v>22</v>
      </c>
      <c r="G18" s="45">
        <v>21</v>
      </c>
      <c r="H18" s="56">
        <v>18</v>
      </c>
      <c r="I18" s="45">
        <v>18</v>
      </c>
      <c r="J18" s="45">
        <v>18</v>
      </c>
      <c r="K18" s="45">
        <v>18</v>
      </c>
      <c r="L18" s="45">
        <v>18</v>
      </c>
      <c r="M18" s="55">
        <v>16</v>
      </c>
    </row>
    <row r="19" spans="1:22" x14ac:dyDescent="0.25">
      <c r="B19" s="26" t="s">
        <v>58</v>
      </c>
      <c r="C19" s="55"/>
      <c r="D19" s="45"/>
      <c r="E19" s="45"/>
      <c r="F19" s="45"/>
      <c r="G19" s="45">
        <v>31</v>
      </c>
      <c r="H19" s="56">
        <v>31</v>
      </c>
      <c r="I19" s="45">
        <v>31</v>
      </c>
      <c r="J19" s="45">
        <v>31</v>
      </c>
      <c r="K19" s="45">
        <v>23</v>
      </c>
      <c r="L19" s="45">
        <v>23</v>
      </c>
      <c r="M19" s="55">
        <v>21</v>
      </c>
    </row>
    <row r="20" spans="1:22" x14ac:dyDescent="0.25">
      <c r="B20" s="26" t="s">
        <v>59</v>
      </c>
      <c r="C20" s="55"/>
      <c r="D20" s="45"/>
      <c r="E20" s="45"/>
      <c r="F20" s="45"/>
      <c r="G20" s="45"/>
      <c r="H20" s="56">
        <v>14</v>
      </c>
      <c r="I20" s="45">
        <v>14</v>
      </c>
      <c r="J20" s="45">
        <v>12</v>
      </c>
      <c r="K20" s="45">
        <v>12</v>
      </c>
      <c r="L20" s="45">
        <v>12</v>
      </c>
      <c r="M20" s="55">
        <v>10</v>
      </c>
    </row>
    <row r="21" spans="1:22" x14ac:dyDescent="0.25">
      <c r="B21" s="26" t="s">
        <v>182</v>
      </c>
      <c r="C21" s="55"/>
      <c r="D21" s="45"/>
      <c r="E21" s="45"/>
      <c r="F21" s="45"/>
      <c r="G21" s="45"/>
      <c r="H21" s="56"/>
      <c r="I21" s="45">
        <v>3</v>
      </c>
      <c r="J21" s="45">
        <v>3</v>
      </c>
      <c r="K21" s="45">
        <v>1</v>
      </c>
      <c r="L21" s="45">
        <v>1</v>
      </c>
      <c r="M21" s="55">
        <v>1</v>
      </c>
    </row>
    <row r="22" spans="1:22" x14ac:dyDescent="0.25">
      <c r="B22" t="s">
        <v>183</v>
      </c>
      <c r="C22" s="55"/>
      <c r="D22" s="45"/>
      <c r="E22" s="45"/>
      <c r="F22" s="45"/>
      <c r="G22" s="45"/>
      <c r="H22" s="56"/>
      <c r="I22" s="45"/>
      <c r="J22" s="45">
        <v>5</v>
      </c>
      <c r="K22" s="45">
        <v>3</v>
      </c>
      <c r="L22" s="45">
        <v>3</v>
      </c>
      <c r="M22" s="55">
        <v>3</v>
      </c>
    </row>
    <row r="23" spans="1:22" x14ac:dyDescent="0.25">
      <c r="B23" t="s">
        <v>60</v>
      </c>
      <c r="C23" s="55"/>
      <c r="D23" s="45"/>
      <c r="E23" s="45"/>
      <c r="F23" s="45"/>
      <c r="G23" s="45"/>
      <c r="H23" s="56"/>
      <c r="I23" s="45"/>
      <c r="J23" s="45"/>
      <c r="K23" s="45">
        <v>2</v>
      </c>
      <c r="L23" s="45">
        <v>2</v>
      </c>
      <c r="M23" s="55">
        <v>1</v>
      </c>
    </row>
    <row r="24" spans="1:22" x14ac:dyDescent="0.25">
      <c r="B24" t="s">
        <v>61</v>
      </c>
      <c r="C24" s="55"/>
      <c r="D24" s="45"/>
      <c r="E24" s="45"/>
      <c r="F24" s="45"/>
      <c r="G24" s="45"/>
      <c r="H24" s="56"/>
      <c r="I24" s="45"/>
      <c r="J24" s="45"/>
      <c r="K24" s="45"/>
      <c r="L24" s="45">
        <v>0</v>
      </c>
      <c r="M24" s="55">
        <v>0</v>
      </c>
    </row>
    <row r="25" spans="1:22" x14ac:dyDescent="0.25">
      <c r="B25" t="s">
        <v>184</v>
      </c>
      <c r="C25" s="55"/>
      <c r="D25" s="45"/>
      <c r="E25" s="45"/>
      <c r="F25" s="45"/>
      <c r="G25" s="45"/>
      <c r="H25" s="56"/>
      <c r="I25" s="45"/>
      <c r="J25" s="45"/>
      <c r="K25" s="45"/>
      <c r="L25" s="45"/>
      <c r="M25" s="55">
        <v>8</v>
      </c>
    </row>
    <row r="26" spans="1:22" x14ac:dyDescent="0.25">
      <c r="B26" s="18" t="s">
        <v>201</v>
      </c>
      <c r="C26" s="55">
        <v>3</v>
      </c>
      <c r="D26" s="45">
        <v>18</v>
      </c>
      <c r="E26" s="45">
        <v>40</v>
      </c>
      <c r="F26" s="45">
        <v>62</v>
      </c>
      <c r="G26" s="45">
        <v>83</v>
      </c>
      <c r="H26" s="56">
        <v>92</v>
      </c>
      <c r="I26" s="45">
        <v>95</v>
      </c>
      <c r="J26" s="45">
        <v>97</v>
      </c>
      <c r="K26" s="45">
        <v>87</v>
      </c>
      <c r="L26" s="45">
        <v>87</v>
      </c>
      <c r="M26" s="55">
        <v>76</v>
      </c>
      <c r="T26" s="45"/>
      <c r="U26" s="45"/>
      <c r="V26" s="55"/>
    </row>
    <row r="27" spans="1:22" x14ac:dyDescent="0.25">
      <c r="B27" s="18" t="s">
        <v>204</v>
      </c>
      <c r="C27" s="55"/>
      <c r="D27" s="45"/>
      <c r="E27" s="45"/>
      <c r="F27" s="45">
        <v>40</v>
      </c>
      <c r="G27" s="45">
        <v>52</v>
      </c>
      <c r="H27" s="56">
        <v>78</v>
      </c>
      <c r="I27" s="57">
        <v>92</v>
      </c>
      <c r="J27" s="57">
        <v>92</v>
      </c>
      <c r="K27" s="57">
        <v>85</v>
      </c>
      <c r="L27" s="57">
        <v>87</v>
      </c>
      <c r="M27" s="57">
        <v>68</v>
      </c>
      <c r="T27" s="45"/>
      <c r="U27" s="45"/>
      <c r="V27" s="55"/>
    </row>
    <row r="28" spans="1:22" x14ac:dyDescent="0.25">
      <c r="D28" s="26"/>
      <c r="E28" s="26"/>
      <c r="F28" s="51"/>
      <c r="G28" s="51"/>
      <c r="H28" s="54"/>
      <c r="I28" s="51"/>
      <c r="J28" s="43" t="s">
        <v>198</v>
      </c>
      <c r="K28" s="51"/>
      <c r="L28" s="51"/>
      <c r="M28" s="49"/>
      <c r="T28" s="45"/>
      <c r="U28" s="45"/>
      <c r="V28" s="55"/>
    </row>
    <row r="29" spans="1:22" x14ac:dyDescent="0.25">
      <c r="A29">
        <v>18</v>
      </c>
      <c r="B29" s="26" t="s">
        <v>179</v>
      </c>
      <c r="C29" s="55">
        <v>4</v>
      </c>
      <c r="D29" s="45">
        <v>4</v>
      </c>
      <c r="E29" s="45">
        <v>4</v>
      </c>
      <c r="F29" s="45">
        <v>4</v>
      </c>
      <c r="G29" s="45">
        <v>3</v>
      </c>
      <c r="H29" s="56">
        <v>3</v>
      </c>
      <c r="I29" s="45">
        <v>2</v>
      </c>
      <c r="J29" s="45">
        <v>2</v>
      </c>
      <c r="K29" s="51"/>
      <c r="L29" s="51"/>
      <c r="M29" s="49"/>
    </row>
    <row r="30" spans="1:22" x14ac:dyDescent="0.25">
      <c r="B30" s="26" t="s">
        <v>56</v>
      </c>
      <c r="C30" s="55"/>
      <c r="D30" s="45">
        <v>15</v>
      </c>
      <c r="E30" s="45">
        <v>15</v>
      </c>
      <c r="F30" s="45">
        <v>15</v>
      </c>
      <c r="G30" s="45">
        <v>10</v>
      </c>
      <c r="H30" s="56">
        <v>8</v>
      </c>
      <c r="I30" s="45">
        <v>7</v>
      </c>
      <c r="J30" s="45">
        <v>5</v>
      </c>
      <c r="K30" s="51"/>
      <c r="L30" s="51"/>
      <c r="M30" s="49"/>
    </row>
    <row r="31" spans="1:22" x14ac:dyDescent="0.25">
      <c r="B31" s="26" t="s">
        <v>180</v>
      </c>
      <c r="C31" s="55"/>
      <c r="D31" s="45"/>
      <c r="E31" s="45">
        <v>36</v>
      </c>
      <c r="F31" s="45">
        <v>36</v>
      </c>
      <c r="G31" s="45">
        <v>24</v>
      </c>
      <c r="H31" s="56">
        <v>13</v>
      </c>
      <c r="I31" s="45">
        <v>12</v>
      </c>
      <c r="J31" s="45">
        <v>4</v>
      </c>
      <c r="K31" s="51"/>
      <c r="L31" s="51"/>
      <c r="M31" s="49"/>
    </row>
    <row r="32" spans="1:22" x14ac:dyDescent="0.25">
      <c r="B32" s="26" t="s">
        <v>57</v>
      </c>
      <c r="C32" s="55"/>
      <c r="D32" s="45"/>
      <c r="E32" s="45"/>
      <c r="F32" s="45">
        <v>13</v>
      </c>
      <c r="G32" s="45">
        <v>9</v>
      </c>
      <c r="H32" s="56">
        <v>7</v>
      </c>
      <c r="I32" s="45">
        <v>7</v>
      </c>
      <c r="J32" s="45">
        <v>7</v>
      </c>
      <c r="K32" s="51"/>
      <c r="L32" s="51"/>
      <c r="M32" s="49"/>
    </row>
    <row r="33" spans="1:13" x14ac:dyDescent="0.25">
      <c r="B33" s="26" t="s">
        <v>58</v>
      </c>
      <c r="C33" s="55"/>
      <c r="D33" s="45"/>
      <c r="E33" s="45"/>
      <c r="F33" s="45"/>
      <c r="G33" s="45">
        <v>42</v>
      </c>
      <c r="H33" s="56">
        <v>42</v>
      </c>
      <c r="I33" s="45">
        <v>36</v>
      </c>
      <c r="J33" s="45">
        <v>35</v>
      </c>
      <c r="K33" s="51"/>
      <c r="L33" s="51"/>
      <c r="M33" s="49"/>
    </row>
    <row r="34" spans="1:13" x14ac:dyDescent="0.25">
      <c r="B34" s="26" t="s">
        <v>59</v>
      </c>
      <c r="C34" s="55"/>
      <c r="D34" s="45"/>
      <c r="E34" s="45"/>
      <c r="F34" s="45"/>
      <c r="G34" s="45"/>
      <c r="H34" s="56">
        <v>13</v>
      </c>
      <c r="I34" s="45">
        <v>13</v>
      </c>
      <c r="J34" s="45">
        <v>9</v>
      </c>
      <c r="K34" s="51"/>
      <c r="L34" s="51"/>
      <c r="M34" s="49"/>
    </row>
    <row r="35" spans="1:13" x14ac:dyDescent="0.25">
      <c r="B35" s="26" t="s">
        <v>182</v>
      </c>
      <c r="C35" s="55"/>
      <c r="D35" s="45"/>
      <c r="E35" s="45"/>
      <c r="F35" s="45"/>
      <c r="G35" s="45"/>
      <c r="H35" s="56"/>
      <c r="I35" s="45">
        <v>4</v>
      </c>
      <c r="J35" s="45">
        <v>4</v>
      </c>
      <c r="K35" s="51"/>
      <c r="L35" s="51"/>
      <c r="M35" s="49"/>
    </row>
    <row r="36" spans="1:13" x14ac:dyDescent="0.25">
      <c r="B36" t="s">
        <v>183</v>
      </c>
      <c r="C36" s="55"/>
      <c r="D36" s="45"/>
      <c r="E36" s="45"/>
      <c r="F36" s="45"/>
      <c r="G36" s="45"/>
      <c r="H36" s="56"/>
      <c r="I36" s="45"/>
      <c r="J36" s="45">
        <v>17</v>
      </c>
      <c r="K36" s="51"/>
      <c r="L36" s="51"/>
      <c r="M36" s="49"/>
    </row>
    <row r="37" spans="1:13" x14ac:dyDescent="0.25">
      <c r="B37" s="18" t="s">
        <v>201</v>
      </c>
      <c r="C37" s="55">
        <v>4</v>
      </c>
      <c r="D37" s="45">
        <v>19</v>
      </c>
      <c r="E37" s="45">
        <v>55</v>
      </c>
      <c r="F37" s="45">
        <v>68</v>
      </c>
      <c r="G37" s="45">
        <v>88</v>
      </c>
      <c r="H37" s="56">
        <v>86</v>
      </c>
      <c r="I37" s="45">
        <v>81</v>
      </c>
      <c r="J37" s="45">
        <v>83</v>
      </c>
      <c r="K37" s="51"/>
      <c r="L37" s="51"/>
      <c r="M37" s="49"/>
    </row>
    <row r="38" spans="1:13" x14ac:dyDescent="0.25">
      <c r="B38" s="18" t="s">
        <v>204</v>
      </c>
      <c r="C38" s="55"/>
      <c r="D38" s="45"/>
      <c r="E38" s="45"/>
      <c r="F38" s="45">
        <v>55</v>
      </c>
      <c r="G38" s="45">
        <v>46</v>
      </c>
      <c r="H38" s="56">
        <v>83</v>
      </c>
      <c r="I38" s="57">
        <v>77</v>
      </c>
      <c r="J38" s="57">
        <v>66</v>
      </c>
      <c r="K38" s="51"/>
      <c r="L38" s="51"/>
      <c r="M38" s="49"/>
    </row>
    <row r="39" spans="1:13" x14ac:dyDescent="0.25">
      <c r="D39" s="26"/>
      <c r="E39" s="26"/>
      <c r="F39" s="51"/>
      <c r="G39" s="51"/>
      <c r="H39" s="54"/>
      <c r="I39" s="51"/>
      <c r="J39" s="51"/>
      <c r="K39" s="51"/>
      <c r="L39" s="51"/>
      <c r="M39" s="49"/>
    </row>
    <row r="40" spans="1:13" x14ac:dyDescent="0.25">
      <c r="D40" s="26"/>
      <c r="E40" s="26"/>
      <c r="F40" s="51"/>
      <c r="G40" s="51"/>
      <c r="H40" s="54"/>
      <c r="I40" s="51"/>
      <c r="J40" s="51"/>
      <c r="K40" s="51"/>
      <c r="L40" s="43" t="s">
        <v>198</v>
      </c>
      <c r="M40" s="49"/>
    </row>
    <row r="41" spans="1:13" x14ac:dyDescent="0.25">
      <c r="A41">
        <v>19</v>
      </c>
      <c r="B41" s="26" t="s">
        <v>179</v>
      </c>
      <c r="C41" s="55">
        <v>5</v>
      </c>
      <c r="D41" s="45">
        <v>5</v>
      </c>
      <c r="E41" s="45">
        <v>5</v>
      </c>
      <c r="F41" s="45">
        <v>5</v>
      </c>
      <c r="G41" s="45">
        <v>5</v>
      </c>
      <c r="H41" s="56">
        <v>5</v>
      </c>
      <c r="I41" s="45">
        <v>5</v>
      </c>
      <c r="J41" s="45">
        <v>1</v>
      </c>
      <c r="K41" s="45">
        <v>0</v>
      </c>
      <c r="L41" s="45">
        <v>0</v>
      </c>
      <c r="M41" s="49"/>
    </row>
    <row r="42" spans="1:13" x14ac:dyDescent="0.25">
      <c r="B42" s="26" t="s">
        <v>56</v>
      </c>
      <c r="C42" s="55"/>
      <c r="D42" s="45">
        <v>16</v>
      </c>
      <c r="E42" s="45">
        <v>13</v>
      </c>
      <c r="F42" s="45">
        <v>13</v>
      </c>
      <c r="G42" s="45">
        <v>13</v>
      </c>
      <c r="H42" s="56">
        <v>12</v>
      </c>
      <c r="I42" s="45">
        <v>11</v>
      </c>
      <c r="J42" s="45">
        <v>11</v>
      </c>
      <c r="K42" s="45">
        <v>11</v>
      </c>
      <c r="L42" s="45">
        <v>7</v>
      </c>
      <c r="M42" s="49"/>
    </row>
    <row r="43" spans="1:13" x14ac:dyDescent="0.25">
      <c r="B43" s="26" t="s">
        <v>180</v>
      </c>
      <c r="C43" s="55"/>
      <c r="D43" s="45"/>
      <c r="E43" s="45">
        <v>31</v>
      </c>
      <c r="F43" s="45">
        <v>31</v>
      </c>
      <c r="G43" s="45">
        <v>22</v>
      </c>
      <c r="H43" s="56">
        <v>16</v>
      </c>
      <c r="I43" s="45">
        <v>16</v>
      </c>
      <c r="J43" s="45">
        <v>13</v>
      </c>
      <c r="K43" s="45">
        <v>10</v>
      </c>
      <c r="L43" s="45">
        <v>9</v>
      </c>
      <c r="M43" s="49"/>
    </row>
    <row r="44" spans="1:13" x14ac:dyDescent="0.25">
      <c r="B44" s="26" t="s">
        <v>57</v>
      </c>
      <c r="C44" s="55"/>
      <c r="D44" s="45"/>
      <c r="E44" s="45"/>
      <c r="F44" s="45">
        <v>11</v>
      </c>
      <c r="G44" s="45">
        <v>7</v>
      </c>
      <c r="H44" s="56">
        <v>7</v>
      </c>
      <c r="I44" s="45">
        <v>7</v>
      </c>
      <c r="J44" s="45">
        <v>7</v>
      </c>
      <c r="K44" s="45">
        <v>7</v>
      </c>
      <c r="L44" s="45">
        <v>5</v>
      </c>
      <c r="M44" s="49"/>
    </row>
    <row r="45" spans="1:13" x14ac:dyDescent="0.25">
      <c r="B45" s="26" t="s">
        <v>58</v>
      </c>
      <c r="C45" s="55"/>
      <c r="D45" s="45"/>
      <c r="E45" s="45"/>
      <c r="F45" s="45"/>
      <c r="G45" s="45">
        <v>50</v>
      </c>
      <c r="H45" s="56">
        <v>31</v>
      </c>
      <c r="I45" s="45">
        <v>31</v>
      </c>
      <c r="J45" s="45">
        <v>24</v>
      </c>
      <c r="K45" s="45">
        <v>20</v>
      </c>
      <c r="L45" s="45">
        <v>15</v>
      </c>
      <c r="M45" s="49"/>
    </row>
    <row r="46" spans="1:13" x14ac:dyDescent="0.25">
      <c r="B46" s="26" t="s">
        <v>59</v>
      </c>
      <c r="C46" s="55"/>
      <c r="D46" s="45"/>
      <c r="E46" s="45"/>
      <c r="F46" s="45"/>
      <c r="G46" s="45"/>
      <c r="H46" s="56">
        <v>17</v>
      </c>
      <c r="I46" s="45">
        <v>17</v>
      </c>
      <c r="J46" s="45">
        <v>17</v>
      </c>
      <c r="K46" s="45">
        <v>13</v>
      </c>
      <c r="L46" s="45">
        <v>12</v>
      </c>
      <c r="M46" s="49"/>
    </row>
    <row r="47" spans="1:13" x14ac:dyDescent="0.25">
      <c r="B47" s="26" t="s">
        <v>182</v>
      </c>
      <c r="C47" s="55"/>
      <c r="D47" s="45"/>
      <c r="E47" s="45"/>
      <c r="F47" s="45"/>
      <c r="G47" s="45"/>
      <c r="H47" s="56"/>
      <c r="I47" s="45">
        <v>5</v>
      </c>
      <c r="J47" s="45">
        <v>5</v>
      </c>
      <c r="K47" s="45">
        <v>3</v>
      </c>
      <c r="L47" s="45">
        <v>2</v>
      </c>
      <c r="M47" s="49"/>
    </row>
    <row r="48" spans="1:13" x14ac:dyDescent="0.25">
      <c r="B48" t="s">
        <v>183</v>
      </c>
      <c r="C48" s="55"/>
      <c r="D48" s="45"/>
      <c r="E48" s="45"/>
      <c r="F48" s="45"/>
      <c r="G48" s="45"/>
      <c r="H48" s="56"/>
      <c r="I48" s="45"/>
      <c r="J48" s="45">
        <v>8</v>
      </c>
      <c r="K48" s="45">
        <v>8</v>
      </c>
      <c r="L48" s="45">
        <v>7</v>
      </c>
      <c r="M48" s="49"/>
    </row>
    <row r="49" spans="1:13" x14ac:dyDescent="0.25">
      <c r="B49" t="s">
        <v>60</v>
      </c>
      <c r="C49" s="55"/>
      <c r="D49" s="45"/>
      <c r="E49" s="45"/>
      <c r="F49" s="45"/>
      <c r="G49" s="45"/>
      <c r="H49" s="56"/>
      <c r="I49" s="45"/>
      <c r="J49" s="45"/>
      <c r="K49" s="45">
        <v>0</v>
      </c>
      <c r="L49" s="45">
        <v>0</v>
      </c>
      <c r="M49" s="49"/>
    </row>
    <row r="50" spans="1:13" x14ac:dyDescent="0.25">
      <c r="B50" t="s">
        <v>61</v>
      </c>
      <c r="C50" s="55"/>
      <c r="D50" s="45"/>
      <c r="E50" s="45"/>
      <c r="F50" s="45"/>
      <c r="G50" s="45"/>
      <c r="H50" s="56"/>
      <c r="I50" s="45"/>
      <c r="J50" s="45"/>
      <c r="K50" s="45"/>
      <c r="L50" s="45">
        <v>2</v>
      </c>
      <c r="M50" s="49"/>
    </row>
    <row r="51" spans="1:13" x14ac:dyDescent="0.25">
      <c r="B51" s="18" t="s">
        <v>201</v>
      </c>
      <c r="C51" s="55">
        <v>5</v>
      </c>
      <c r="D51" s="45">
        <v>21</v>
      </c>
      <c r="E51" s="45">
        <v>49</v>
      </c>
      <c r="F51" s="45">
        <v>60</v>
      </c>
      <c r="G51" s="45">
        <v>97</v>
      </c>
      <c r="H51" s="56">
        <v>88</v>
      </c>
      <c r="I51" s="45">
        <v>92</v>
      </c>
      <c r="J51" s="45">
        <v>86</v>
      </c>
      <c r="K51" s="45">
        <v>72</v>
      </c>
      <c r="L51" s="45">
        <v>59</v>
      </c>
      <c r="M51" s="49"/>
    </row>
    <row r="52" spans="1:13" x14ac:dyDescent="0.25">
      <c r="B52" s="18" t="s">
        <v>204</v>
      </c>
      <c r="C52" s="55"/>
      <c r="D52" s="45"/>
      <c r="E52" s="45">
        <v>18</v>
      </c>
      <c r="F52" s="45">
        <v>49</v>
      </c>
      <c r="G52" s="45">
        <v>47</v>
      </c>
      <c r="H52" s="56">
        <v>71</v>
      </c>
      <c r="I52" s="57">
        <v>87</v>
      </c>
      <c r="J52" s="57">
        <v>78</v>
      </c>
      <c r="K52" s="57">
        <v>72</v>
      </c>
      <c r="L52" s="57">
        <v>57</v>
      </c>
      <c r="M52" s="49"/>
    </row>
    <row r="53" spans="1:13" x14ac:dyDescent="0.25">
      <c r="D53" s="26"/>
      <c r="E53" s="26"/>
      <c r="F53" s="51"/>
      <c r="G53" s="51"/>
      <c r="H53" s="54"/>
      <c r="I53" s="51"/>
      <c r="J53" s="51"/>
      <c r="K53" s="43" t="s">
        <v>198</v>
      </c>
      <c r="L53" s="51"/>
      <c r="M53" s="49"/>
    </row>
    <row r="54" spans="1:13" x14ac:dyDescent="0.25">
      <c r="A54">
        <v>20</v>
      </c>
      <c r="B54" s="26" t="s">
        <v>179</v>
      </c>
      <c r="C54" s="55">
        <v>4</v>
      </c>
      <c r="D54" s="45">
        <v>4</v>
      </c>
      <c r="E54" s="45">
        <v>4</v>
      </c>
      <c r="F54" s="45">
        <v>4</v>
      </c>
      <c r="G54" s="45">
        <v>4</v>
      </c>
      <c r="H54" s="56">
        <v>4</v>
      </c>
      <c r="I54" s="45">
        <v>4</v>
      </c>
      <c r="J54" s="45">
        <v>4</v>
      </c>
      <c r="K54" s="45">
        <v>0</v>
      </c>
      <c r="L54" s="51"/>
      <c r="M54" s="49"/>
    </row>
    <row r="55" spans="1:13" x14ac:dyDescent="0.25">
      <c r="B55" s="26" t="s">
        <v>56</v>
      </c>
      <c r="C55" s="55"/>
      <c r="D55" s="45">
        <v>12</v>
      </c>
      <c r="E55" s="45">
        <v>12</v>
      </c>
      <c r="F55" s="45">
        <v>12</v>
      </c>
      <c r="G55" s="45">
        <v>12</v>
      </c>
      <c r="H55" s="56">
        <v>9</v>
      </c>
      <c r="I55" s="45">
        <v>8</v>
      </c>
      <c r="J55" s="45">
        <v>7</v>
      </c>
      <c r="K55" s="45">
        <v>4</v>
      </c>
      <c r="L55" s="51"/>
      <c r="M55" s="49"/>
    </row>
    <row r="56" spans="1:13" x14ac:dyDescent="0.25">
      <c r="B56" s="26" t="s">
        <v>180</v>
      </c>
      <c r="C56" s="55"/>
      <c r="D56" s="45"/>
      <c r="E56" s="45">
        <v>17</v>
      </c>
      <c r="F56" s="45">
        <v>17</v>
      </c>
      <c r="G56" s="45">
        <v>17</v>
      </c>
      <c r="H56" s="56">
        <v>14</v>
      </c>
      <c r="I56" s="45">
        <v>11</v>
      </c>
      <c r="J56" s="45">
        <v>9</v>
      </c>
      <c r="K56" s="45">
        <v>7</v>
      </c>
      <c r="L56" s="51"/>
      <c r="M56" s="49"/>
    </row>
    <row r="57" spans="1:13" x14ac:dyDescent="0.25">
      <c r="B57" s="26" t="s">
        <v>57</v>
      </c>
      <c r="C57" s="55"/>
      <c r="D57" s="45"/>
      <c r="E57" s="45"/>
      <c r="F57" s="45">
        <v>11</v>
      </c>
      <c r="G57" s="45">
        <v>11</v>
      </c>
      <c r="H57" s="56">
        <v>11</v>
      </c>
      <c r="I57" s="45">
        <v>11</v>
      </c>
      <c r="J57" s="45">
        <v>11</v>
      </c>
      <c r="K57" s="45">
        <v>6</v>
      </c>
      <c r="L57" s="51"/>
      <c r="M57" s="49"/>
    </row>
    <row r="58" spans="1:13" x14ac:dyDescent="0.25">
      <c r="B58" s="26" t="s">
        <v>58</v>
      </c>
      <c r="C58" s="55"/>
      <c r="D58" s="45"/>
      <c r="E58" s="45"/>
      <c r="F58" s="45"/>
      <c r="G58" s="45">
        <v>30</v>
      </c>
      <c r="H58" s="56">
        <v>28</v>
      </c>
      <c r="I58" s="45">
        <v>27</v>
      </c>
      <c r="J58" s="45">
        <v>27</v>
      </c>
      <c r="K58" s="45">
        <v>22</v>
      </c>
      <c r="L58" s="51"/>
      <c r="M58" s="49"/>
    </row>
    <row r="59" spans="1:13" x14ac:dyDescent="0.25">
      <c r="B59" s="26" t="s">
        <v>59</v>
      </c>
      <c r="C59" s="55"/>
      <c r="D59" s="45"/>
      <c r="E59" s="45"/>
      <c r="F59" s="45"/>
      <c r="G59" s="45"/>
      <c r="H59" s="56">
        <v>9</v>
      </c>
      <c r="I59" s="45">
        <v>9</v>
      </c>
      <c r="J59" s="45">
        <v>9</v>
      </c>
      <c r="K59" s="45">
        <v>7</v>
      </c>
      <c r="L59" s="51"/>
      <c r="M59" s="49"/>
    </row>
    <row r="60" spans="1:13" x14ac:dyDescent="0.25">
      <c r="B60" s="26" t="s">
        <v>182</v>
      </c>
      <c r="C60" s="55"/>
      <c r="D60" s="45"/>
      <c r="E60" s="45"/>
      <c r="F60" s="45"/>
      <c r="G60" s="45"/>
      <c r="H60" s="56"/>
      <c r="I60" s="45">
        <v>20</v>
      </c>
      <c r="J60" s="45">
        <v>20</v>
      </c>
      <c r="K60" s="45">
        <v>14</v>
      </c>
      <c r="L60" s="51"/>
      <c r="M60" s="49"/>
    </row>
    <row r="61" spans="1:13" x14ac:dyDescent="0.25">
      <c r="B61" t="s">
        <v>183</v>
      </c>
      <c r="C61" s="55"/>
      <c r="D61" s="45"/>
      <c r="E61" s="45"/>
      <c r="F61" s="45"/>
      <c r="G61" s="45"/>
      <c r="H61" s="56"/>
      <c r="I61" s="45"/>
      <c r="J61" s="45">
        <v>7</v>
      </c>
      <c r="K61" s="45">
        <v>7</v>
      </c>
      <c r="L61" s="51"/>
      <c r="M61" s="49"/>
    </row>
    <row r="62" spans="1:13" x14ac:dyDescent="0.25">
      <c r="B62" t="s">
        <v>60</v>
      </c>
      <c r="C62" s="55"/>
      <c r="D62" s="45"/>
      <c r="E62" s="45"/>
      <c r="F62" s="45"/>
      <c r="G62" s="45"/>
      <c r="H62" s="56"/>
      <c r="I62" s="45"/>
      <c r="J62" s="45"/>
      <c r="K62" s="45">
        <v>4</v>
      </c>
      <c r="L62" s="51"/>
      <c r="M62" s="49"/>
    </row>
    <row r="63" spans="1:13" x14ac:dyDescent="0.25">
      <c r="B63" s="18" t="s">
        <v>201</v>
      </c>
      <c r="C63" s="55">
        <v>4</v>
      </c>
      <c r="D63" s="45">
        <v>16</v>
      </c>
      <c r="E63" s="45">
        <v>33</v>
      </c>
      <c r="F63" s="45">
        <v>44</v>
      </c>
      <c r="G63" s="45">
        <v>74</v>
      </c>
      <c r="H63" s="56">
        <v>75</v>
      </c>
      <c r="I63" s="45">
        <v>90</v>
      </c>
      <c r="J63" s="45">
        <v>94</v>
      </c>
      <c r="K63" s="45">
        <v>71</v>
      </c>
      <c r="L63" s="51"/>
      <c r="M63" s="49"/>
    </row>
    <row r="64" spans="1:13" x14ac:dyDescent="0.25">
      <c r="B64" s="18" t="s">
        <v>204</v>
      </c>
      <c r="C64" s="55"/>
      <c r="D64" s="45"/>
      <c r="E64" s="45"/>
      <c r="F64" s="45">
        <v>33</v>
      </c>
      <c r="G64" s="45">
        <v>44</v>
      </c>
      <c r="H64" s="56">
        <v>66</v>
      </c>
      <c r="I64" s="57">
        <v>70</v>
      </c>
      <c r="J64" s="57">
        <v>87</v>
      </c>
      <c r="K64" s="57">
        <v>67</v>
      </c>
      <c r="L64" s="51"/>
      <c r="M64" s="49"/>
    </row>
    <row r="65" spans="1:13" x14ac:dyDescent="0.25">
      <c r="D65" s="26"/>
      <c r="E65" s="26"/>
      <c r="F65" s="51"/>
      <c r="G65" s="51"/>
      <c r="H65" s="54"/>
      <c r="I65" s="43" t="s">
        <v>198</v>
      </c>
      <c r="J65" s="51"/>
      <c r="K65" s="51"/>
      <c r="L65" s="51"/>
      <c r="M65" s="49"/>
    </row>
    <row r="66" spans="1:13" x14ac:dyDescent="0.25">
      <c r="A66">
        <v>21</v>
      </c>
      <c r="B66" s="26" t="s">
        <v>179</v>
      </c>
      <c r="C66" s="55">
        <v>4</v>
      </c>
      <c r="D66" s="45">
        <v>4</v>
      </c>
      <c r="E66" s="45">
        <v>4</v>
      </c>
      <c r="F66" s="45">
        <v>4</v>
      </c>
      <c r="G66" s="45">
        <v>3</v>
      </c>
      <c r="H66" s="56">
        <v>2</v>
      </c>
      <c r="I66" s="45">
        <v>0</v>
      </c>
      <c r="J66" s="51"/>
      <c r="K66" s="51"/>
      <c r="L66" s="51"/>
      <c r="M66" s="49"/>
    </row>
    <row r="67" spans="1:13" x14ac:dyDescent="0.25">
      <c r="B67" s="26" t="s">
        <v>56</v>
      </c>
      <c r="C67" s="55"/>
      <c r="D67" s="45">
        <v>15</v>
      </c>
      <c r="E67" s="45">
        <v>15</v>
      </c>
      <c r="F67" s="45">
        <v>15</v>
      </c>
      <c r="G67" s="45">
        <v>11</v>
      </c>
      <c r="H67" s="56">
        <v>9</v>
      </c>
      <c r="I67" s="45">
        <v>1</v>
      </c>
      <c r="J67" s="51"/>
      <c r="K67" s="51"/>
      <c r="L67" s="51"/>
      <c r="M67" s="49"/>
    </row>
    <row r="68" spans="1:13" x14ac:dyDescent="0.25">
      <c r="B68" s="26" t="s">
        <v>180</v>
      </c>
      <c r="C68" s="55"/>
      <c r="D68" s="45"/>
      <c r="E68" s="45">
        <v>34</v>
      </c>
      <c r="F68" s="45">
        <v>34</v>
      </c>
      <c r="G68" s="45">
        <v>30</v>
      </c>
      <c r="H68" s="56">
        <v>24</v>
      </c>
      <c r="I68" s="45">
        <v>21</v>
      </c>
      <c r="J68" s="51"/>
      <c r="K68" s="51"/>
      <c r="L68" s="51"/>
      <c r="M68" s="49"/>
    </row>
    <row r="69" spans="1:13" x14ac:dyDescent="0.25">
      <c r="B69" s="26" t="s">
        <v>57</v>
      </c>
      <c r="C69" s="55"/>
      <c r="D69" s="45"/>
      <c r="E69" s="45"/>
      <c r="F69" s="45">
        <v>9</v>
      </c>
      <c r="G69" s="45">
        <v>8</v>
      </c>
      <c r="H69" s="56">
        <v>7</v>
      </c>
      <c r="I69" s="45">
        <v>5</v>
      </c>
      <c r="J69" s="51"/>
      <c r="K69" s="51"/>
      <c r="L69" s="51"/>
      <c r="M69" s="49"/>
    </row>
    <row r="70" spans="1:13" x14ac:dyDescent="0.25">
      <c r="B70" s="26" t="s">
        <v>58</v>
      </c>
      <c r="C70" s="55"/>
      <c r="D70" s="45"/>
      <c r="E70" s="45"/>
      <c r="F70" s="45"/>
      <c r="G70" s="45">
        <v>9</v>
      </c>
      <c r="H70" s="56">
        <v>8</v>
      </c>
      <c r="I70" s="45">
        <v>7</v>
      </c>
      <c r="J70" s="51"/>
      <c r="K70" s="51"/>
      <c r="L70" s="51"/>
      <c r="M70" s="49"/>
    </row>
    <row r="71" spans="1:13" x14ac:dyDescent="0.25">
      <c r="B71" s="26" t="s">
        <v>59</v>
      </c>
      <c r="C71" s="55"/>
      <c r="D71" s="45"/>
      <c r="E71" s="45"/>
      <c r="F71" s="45"/>
      <c r="G71" s="45"/>
      <c r="H71" s="56">
        <v>6</v>
      </c>
      <c r="I71" s="45">
        <v>6</v>
      </c>
      <c r="J71" s="51"/>
      <c r="K71" s="51"/>
      <c r="L71" s="51"/>
      <c r="M71" s="49"/>
    </row>
    <row r="72" spans="1:13" x14ac:dyDescent="0.25">
      <c r="B72" s="26" t="s">
        <v>182</v>
      </c>
      <c r="C72" s="55"/>
      <c r="D72" s="45"/>
      <c r="E72" s="45"/>
      <c r="F72" s="45"/>
      <c r="G72" s="45"/>
      <c r="H72" s="56"/>
      <c r="I72" s="45">
        <v>34</v>
      </c>
      <c r="J72" s="51"/>
      <c r="K72" s="51"/>
      <c r="L72" s="51"/>
      <c r="M72" s="49"/>
    </row>
    <row r="73" spans="1:13" x14ac:dyDescent="0.25">
      <c r="B73" s="18" t="s">
        <v>201</v>
      </c>
      <c r="C73" s="55">
        <v>4</v>
      </c>
      <c r="D73" s="45">
        <v>19</v>
      </c>
      <c r="E73" s="45">
        <v>53</v>
      </c>
      <c r="F73" s="45">
        <v>62</v>
      </c>
      <c r="G73" s="45">
        <v>61</v>
      </c>
      <c r="H73" s="56">
        <v>56</v>
      </c>
      <c r="I73" s="45">
        <v>74</v>
      </c>
      <c r="J73" s="51"/>
      <c r="K73" s="51"/>
      <c r="L73" s="51"/>
      <c r="M73" s="49"/>
    </row>
    <row r="74" spans="1:13" x14ac:dyDescent="0.25">
      <c r="B74" s="18" t="s">
        <v>204</v>
      </c>
      <c r="C74" s="55"/>
      <c r="D74" s="45"/>
      <c r="E74" s="45"/>
      <c r="F74" s="45">
        <v>53</v>
      </c>
      <c r="G74" s="45">
        <v>52</v>
      </c>
      <c r="H74" s="56">
        <v>50</v>
      </c>
      <c r="I74" s="57">
        <v>40</v>
      </c>
      <c r="J74" s="51"/>
      <c r="K74" s="51"/>
      <c r="L74" s="51"/>
      <c r="M74" s="49"/>
    </row>
    <row r="75" spans="1:13" x14ac:dyDescent="0.25">
      <c r="D75" s="26"/>
      <c r="E75" s="26"/>
      <c r="F75" s="51"/>
      <c r="G75" s="51"/>
      <c r="H75" s="54"/>
      <c r="I75" s="51"/>
      <c r="J75" s="51"/>
      <c r="K75" s="51"/>
      <c r="L75" s="51"/>
      <c r="M75" s="49"/>
    </row>
    <row r="76" spans="1:13" x14ac:dyDescent="0.25">
      <c r="D76" s="26"/>
      <c r="E76" s="26"/>
      <c r="F76" s="51"/>
      <c r="G76" s="51"/>
      <c r="H76" s="54"/>
      <c r="I76" s="51"/>
      <c r="J76" s="51"/>
      <c r="K76" s="51"/>
      <c r="L76" s="51"/>
      <c r="M76" s="49"/>
    </row>
    <row r="77" spans="1:13" x14ac:dyDescent="0.25">
      <c r="D77" s="26"/>
      <c r="E77" s="26"/>
      <c r="F77" s="51"/>
      <c r="G77" s="51"/>
      <c r="H77" s="54"/>
      <c r="I77" s="51"/>
      <c r="J77" s="51"/>
      <c r="K77" s="51"/>
      <c r="L77" s="43" t="s">
        <v>198</v>
      </c>
      <c r="M77" s="49"/>
    </row>
    <row r="78" spans="1:13" x14ac:dyDescent="0.25">
      <c r="A78">
        <v>22</v>
      </c>
      <c r="B78" s="26" t="s">
        <v>179</v>
      </c>
      <c r="C78" s="55">
        <v>3</v>
      </c>
      <c r="D78" s="45">
        <v>3</v>
      </c>
      <c r="E78" s="45">
        <v>3</v>
      </c>
      <c r="F78" s="45">
        <v>3</v>
      </c>
      <c r="G78" s="45">
        <v>3</v>
      </c>
      <c r="H78" s="56">
        <v>1</v>
      </c>
      <c r="I78" s="45">
        <v>0</v>
      </c>
      <c r="J78" s="45">
        <v>0</v>
      </c>
      <c r="K78" s="45">
        <v>0</v>
      </c>
      <c r="L78" s="45">
        <v>0</v>
      </c>
      <c r="M78" s="49"/>
    </row>
    <row r="79" spans="1:13" x14ac:dyDescent="0.25">
      <c r="B79" s="26" t="s">
        <v>56</v>
      </c>
      <c r="C79" s="55"/>
      <c r="D79" s="45">
        <v>4</v>
      </c>
      <c r="E79" s="45">
        <v>4</v>
      </c>
      <c r="F79" s="45">
        <v>4</v>
      </c>
      <c r="G79" s="45">
        <v>4</v>
      </c>
      <c r="H79" s="56">
        <v>3</v>
      </c>
      <c r="I79" s="45">
        <v>3</v>
      </c>
      <c r="J79" s="45">
        <v>3</v>
      </c>
      <c r="K79" s="45">
        <v>3</v>
      </c>
      <c r="L79" s="45">
        <v>3</v>
      </c>
      <c r="M79" s="49"/>
    </row>
    <row r="80" spans="1:13" x14ac:dyDescent="0.25">
      <c r="B80" s="26" t="s">
        <v>180</v>
      </c>
      <c r="C80" s="55"/>
      <c r="D80" s="45"/>
      <c r="E80" s="45">
        <v>26</v>
      </c>
      <c r="F80" s="45">
        <v>26</v>
      </c>
      <c r="G80" s="45">
        <v>26</v>
      </c>
      <c r="H80" s="56">
        <v>18</v>
      </c>
      <c r="I80" s="45">
        <v>18</v>
      </c>
      <c r="J80" s="45">
        <v>18</v>
      </c>
      <c r="K80" s="45">
        <v>18</v>
      </c>
      <c r="L80" s="45">
        <v>15</v>
      </c>
      <c r="M80" s="49"/>
    </row>
    <row r="81" spans="1:13" x14ac:dyDescent="0.25">
      <c r="B81" s="26" t="s">
        <v>57</v>
      </c>
      <c r="C81" s="55"/>
      <c r="D81" s="45"/>
      <c r="E81" s="45"/>
      <c r="F81" s="45">
        <v>8</v>
      </c>
      <c r="G81" s="45">
        <v>8</v>
      </c>
      <c r="H81" s="56">
        <v>8</v>
      </c>
      <c r="I81" s="45">
        <v>8</v>
      </c>
      <c r="J81" s="45">
        <v>8</v>
      </c>
      <c r="K81" s="45">
        <v>7</v>
      </c>
      <c r="L81" s="45">
        <v>4</v>
      </c>
      <c r="M81" s="49"/>
    </row>
    <row r="82" spans="1:13" x14ac:dyDescent="0.25">
      <c r="B82" s="26" t="s">
        <v>58</v>
      </c>
      <c r="C82" s="55"/>
      <c r="D82" s="45"/>
      <c r="E82" s="45"/>
      <c r="F82" s="45"/>
      <c r="G82" s="45">
        <v>25</v>
      </c>
      <c r="H82" s="56">
        <v>25</v>
      </c>
      <c r="I82" s="45">
        <v>21</v>
      </c>
      <c r="J82" s="45">
        <v>21</v>
      </c>
      <c r="K82" s="45">
        <v>21</v>
      </c>
      <c r="L82" s="45">
        <v>17</v>
      </c>
      <c r="M82" s="49"/>
    </row>
    <row r="83" spans="1:13" x14ac:dyDescent="0.25">
      <c r="B83" s="26" t="s">
        <v>59</v>
      </c>
      <c r="C83" s="55"/>
      <c r="D83" s="45"/>
      <c r="E83" s="45"/>
      <c r="F83" s="45"/>
      <c r="G83" s="45"/>
      <c r="H83" s="56">
        <v>19</v>
      </c>
      <c r="I83" s="45">
        <v>19</v>
      </c>
      <c r="J83" s="45">
        <v>19</v>
      </c>
      <c r="K83" s="45">
        <v>15</v>
      </c>
      <c r="L83" s="45">
        <v>13</v>
      </c>
      <c r="M83" s="49"/>
    </row>
    <row r="84" spans="1:13" x14ac:dyDescent="0.25">
      <c r="B84" s="26" t="s">
        <v>182</v>
      </c>
      <c r="C84" s="55"/>
      <c r="D84" s="45"/>
      <c r="E84" s="45"/>
      <c r="F84" s="45"/>
      <c r="G84" s="45"/>
      <c r="H84" s="56"/>
      <c r="I84" s="45">
        <v>12</v>
      </c>
      <c r="J84" s="45">
        <v>12</v>
      </c>
      <c r="K84" s="45">
        <v>9</v>
      </c>
      <c r="L84" s="45">
        <v>6</v>
      </c>
      <c r="M84" s="49"/>
    </row>
    <row r="85" spans="1:13" x14ac:dyDescent="0.25">
      <c r="B85" t="s">
        <v>183</v>
      </c>
      <c r="C85" s="55"/>
      <c r="D85" s="45"/>
      <c r="E85" s="45"/>
      <c r="F85" s="45"/>
      <c r="G85" s="45"/>
      <c r="H85" s="56"/>
      <c r="I85" s="45"/>
      <c r="J85" s="45">
        <v>18</v>
      </c>
      <c r="K85" s="45">
        <v>15</v>
      </c>
      <c r="L85" s="45">
        <v>7</v>
      </c>
      <c r="M85" s="49"/>
    </row>
    <row r="86" spans="1:13" x14ac:dyDescent="0.25">
      <c r="B86" t="s">
        <v>60</v>
      </c>
      <c r="C86" s="55"/>
      <c r="D86" s="45"/>
      <c r="E86" s="45"/>
      <c r="F86" s="45"/>
      <c r="G86" s="45"/>
      <c r="H86" s="56"/>
      <c r="I86" s="45"/>
      <c r="J86" s="45"/>
      <c r="K86" s="45">
        <v>2</v>
      </c>
      <c r="L86" s="45">
        <v>2</v>
      </c>
      <c r="M86" s="49"/>
    </row>
    <row r="87" spans="1:13" x14ac:dyDescent="0.25">
      <c r="B87" t="s">
        <v>61</v>
      </c>
      <c r="C87" s="55"/>
      <c r="D87" s="45"/>
      <c r="E87" s="45"/>
      <c r="F87" s="45"/>
      <c r="G87" s="45"/>
      <c r="H87" s="56"/>
      <c r="I87" s="45"/>
      <c r="J87" s="45"/>
      <c r="K87" s="45"/>
      <c r="L87" s="45">
        <v>3</v>
      </c>
      <c r="M87" s="49"/>
    </row>
    <row r="88" spans="1:13" x14ac:dyDescent="0.25">
      <c r="B88" s="18" t="s">
        <v>201</v>
      </c>
      <c r="C88" s="55">
        <v>3</v>
      </c>
      <c r="D88" s="45">
        <v>7</v>
      </c>
      <c r="E88" s="45">
        <v>33</v>
      </c>
      <c r="F88" s="45">
        <v>41</v>
      </c>
      <c r="G88" s="45">
        <v>66</v>
      </c>
      <c r="H88" s="56">
        <v>74</v>
      </c>
      <c r="I88" s="45">
        <v>81</v>
      </c>
      <c r="J88" s="45">
        <v>99</v>
      </c>
      <c r="K88" s="45">
        <v>90</v>
      </c>
      <c r="L88" s="45">
        <v>70</v>
      </c>
      <c r="M88" s="49"/>
    </row>
    <row r="89" spans="1:13" x14ac:dyDescent="0.25">
      <c r="B89" s="18" t="s">
        <v>204</v>
      </c>
      <c r="C89" s="55"/>
      <c r="D89" s="45"/>
      <c r="E89" s="45"/>
      <c r="F89" s="45">
        <v>33</v>
      </c>
      <c r="G89" s="45">
        <v>41</v>
      </c>
      <c r="H89" s="56">
        <v>55</v>
      </c>
      <c r="I89" s="57">
        <v>69</v>
      </c>
      <c r="J89" s="57">
        <v>81</v>
      </c>
      <c r="K89" s="57">
        <v>88</v>
      </c>
      <c r="L89" s="57">
        <v>67</v>
      </c>
      <c r="M89" s="49"/>
    </row>
    <row r="90" spans="1:13" x14ac:dyDescent="0.25">
      <c r="D90" s="26"/>
      <c r="E90" s="26"/>
      <c r="F90" s="51"/>
      <c r="G90" s="51"/>
      <c r="H90" s="54"/>
      <c r="I90" s="51"/>
      <c r="J90" s="51"/>
      <c r="K90" s="51"/>
      <c r="L90" s="43" t="s">
        <v>198</v>
      </c>
      <c r="M90" s="49"/>
    </row>
    <row r="91" spans="1:13" x14ac:dyDescent="0.25">
      <c r="A91">
        <v>23</v>
      </c>
      <c r="B91" s="26" t="s">
        <v>179</v>
      </c>
      <c r="C91">
        <v>3</v>
      </c>
      <c r="D91" s="45">
        <v>3</v>
      </c>
      <c r="E91" s="45">
        <v>3</v>
      </c>
      <c r="F91" s="45">
        <v>3</v>
      </c>
      <c r="G91" s="45">
        <v>3</v>
      </c>
      <c r="H91" s="56">
        <v>3</v>
      </c>
      <c r="I91" s="45">
        <v>3</v>
      </c>
      <c r="J91" s="45">
        <v>1</v>
      </c>
      <c r="K91" s="45">
        <v>0</v>
      </c>
      <c r="L91" s="45">
        <v>0</v>
      </c>
      <c r="M91" s="49"/>
    </row>
    <row r="92" spans="1:13" x14ac:dyDescent="0.25">
      <c r="B92" s="26" t="s">
        <v>56</v>
      </c>
      <c r="D92" s="45">
        <v>10</v>
      </c>
      <c r="E92" s="45">
        <v>10</v>
      </c>
      <c r="F92" s="45">
        <v>10</v>
      </c>
      <c r="G92" s="45">
        <v>10</v>
      </c>
      <c r="H92" s="56">
        <v>7</v>
      </c>
      <c r="I92" s="45">
        <v>6</v>
      </c>
      <c r="J92" s="45">
        <v>6</v>
      </c>
      <c r="K92" s="45">
        <v>6</v>
      </c>
      <c r="L92" s="45">
        <v>6</v>
      </c>
      <c r="M92" s="49"/>
    </row>
    <row r="93" spans="1:13" x14ac:dyDescent="0.25">
      <c r="B93" s="26" t="s">
        <v>180</v>
      </c>
      <c r="D93" s="45"/>
      <c r="E93" s="45">
        <v>33</v>
      </c>
      <c r="F93" s="45">
        <v>33</v>
      </c>
      <c r="G93" s="45">
        <v>33</v>
      </c>
      <c r="H93" s="56">
        <v>24</v>
      </c>
      <c r="I93" s="45">
        <v>24</v>
      </c>
      <c r="J93" s="45">
        <v>24</v>
      </c>
      <c r="K93" s="45">
        <v>24</v>
      </c>
      <c r="L93" s="45">
        <v>20</v>
      </c>
      <c r="M93" s="49"/>
    </row>
    <row r="94" spans="1:13" x14ac:dyDescent="0.25">
      <c r="B94" s="26" t="s">
        <v>57</v>
      </c>
      <c r="D94" s="45"/>
      <c r="E94" s="45"/>
      <c r="F94" s="45">
        <v>23</v>
      </c>
      <c r="G94" s="45">
        <v>23</v>
      </c>
      <c r="H94" s="56">
        <v>23</v>
      </c>
      <c r="I94" s="45">
        <v>21</v>
      </c>
      <c r="J94" s="45">
        <v>21</v>
      </c>
      <c r="K94" s="45">
        <v>19</v>
      </c>
      <c r="L94" s="45">
        <v>17</v>
      </c>
      <c r="M94" s="49"/>
    </row>
    <row r="95" spans="1:13" x14ac:dyDescent="0.25">
      <c r="B95" s="26" t="s">
        <v>58</v>
      </c>
      <c r="D95" s="45"/>
      <c r="E95" s="45"/>
      <c r="F95" s="45"/>
      <c r="G95" s="45">
        <v>17</v>
      </c>
      <c r="H95" s="56">
        <v>17</v>
      </c>
      <c r="I95" s="45">
        <v>17</v>
      </c>
      <c r="J95" s="45">
        <v>17</v>
      </c>
      <c r="K95" s="45">
        <v>15</v>
      </c>
      <c r="L95" s="45">
        <v>13</v>
      </c>
      <c r="M95" s="49"/>
    </row>
    <row r="96" spans="1:13" x14ac:dyDescent="0.25">
      <c r="B96" s="26" t="s">
        <v>59</v>
      </c>
      <c r="D96" s="45"/>
      <c r="E96" s="45"/>
      <c r="F96" s="45"/>
      <c r="G96" s="45"/>
      <c r="H96" s="56">
        <v>21</v>
      </c>
      <c r="I96" s="45">
        <v>21</v>
      </c>
      <c r="J96" s="45">
        <v>21</v>
      </c>
      <c r="K96" s="45">
        <v>14</v>
      </c>
      <c r="L96" s="45">
        <v>13</v>
      </c>
      <c r="M96" s="49"/>
    </row>
    <row r="97" spans="1:13" x14ac:dyDescent="0.25">
      <c r="B97" s="26" t="s">
        <v>182</v>
      </c>
      <c r="D97" s="45"/>
      <c r="E97" s="45"/>
      <c r="F97" s="45"/>
      <c r="G97" s="45"/>
      <c r="H97" s="56"/>
      <c r="I97" s="45">
        <v>1</v>
      </c>
      <c r="J97" s="45">
        <v>1</v>
      </c>
      <c r="K97" s="45">
        <v>0</v>
      </c>
      <c r="L97" s="45">
        <v>0</v>
      </c>
      <c r="M97" s="49"/>
    </row>
    <row r="98" spans="1:13" x14ac:dyDescent="0.25">
      <c r="B98" t="s">
        <v>183</v>
      </c>
      <c r="D98" s="45"/>
      <c r="E98" s="45"/>
      <c r="F98" s="45"/>
      <c r="G98" s="45"/>
      <c r="H98" s="56"/>
      <c r="I98" s="45"/>
      <c r="J98" s="45">
        <v>2</v>
      </c>
      <c r="K98" s="45">
        <v>2</v>
      </c>
      <c r="L98" s="45">
        <v>1</v>
      </c>
      <c r="M98" s="49"/>
    </row>
    <row r="99" spans="1:13" x14ac:dyDescent="0.25">
      <c r="B99" t="s">
        <v>60</v>
      </c>
      <c r="D99" s="45"/>
      <c r="E99" s="45"/>
      <c r="F99" s="45"/>
      <c r="G99" s="45"/>
      <c r="H99" s="56"/>
      <c r="I99" s="45"/>
      <c r="J99" s="45"/>
      <c r="K99" s="45">
        <v>1</v>
      </c>
      <c r="L99" s="45">
        <v>1</v>
      </c>
      <c r="M99" s="49"/>
    </row>
    <row r="100" spans="1:13" x14ac:dyDescent="0.25">
      <c r="B100" t="s">
        <v>61</v>
      </c>
      <c r="D100" s="45"/>
      <c r="E100" s="45"/>
      <c r="F100" s="45"/>
      <c r="G100" s="45"/>
      <c r="H100" s="56"/>
      <c r="I100" s="45"/>
      <c r="J100" s="45"/>
      <c r="K100" s="45"/>
      <c r="L100" s="45">
        <v>3</v>
      </c>
      <c r="M100" s="49"/>
    </row>
    <row r="101" spans="1:13" x14ac:dyDescent="0.25">
      <c r="B101" s="18" t="s">
        <v>201</v>
      </c>
      <c r="C101">
        <v>3</v>
      </c>
      <c r="D101" s="45">
        <v>13</v>
      </c>
      <c r="E101" s="45">
        <v>46</v>
      </c>
      <c r="F101" s="45">
        <v>69</v>
      </c>
      <c r="G101" s="45">
        <v>86</v>
      </c>
      <c r="H101" s="56">
        <v>95</v>
      </c>
      <c r="I101" s="45">
        <v>93</v>
      </c>
      <c r="J101" s="45">
        <v>93</v>
      </c>
      <c r="K101" s="45">
        <v>81</v>
      </c>
      <c r="L101" s="45">
        <v>74</v>
      </c>
      <c r="M101" s="49"/>
    </row>
    <row r="102" spans="1:13" x14ac:dyDescent="0.25">
      <c r="B102" s="18" t="s">
        <v>204</v>
      </c>
      <c r="D102" s="45"/>
      <c r="E102" s="45"/>
      <c r="F102" s="45">
        <v>46</v>
      </c>
      <c r="G102" s="45">
        <v>69</v>
      </c>
      <c r="H102" s="56">
        <v>74</v>
      </c>
      <c r="I102" s="57">
        <v>92</v>
      </c>
      <c r="J102" s="57">
        <v>91</v>
      </c>
      <c r="K102" s="57">
        <v>80</v>
      </c>
      <c r="L102" s="57">
        <v>71</v>
      </c>
      <c r="M102" s="49"/>
    </row>
    <row r="103" spans="1:13" x14ac:dyDescent="0.25">
      <c r="D103" s="26"/>
      <c r="E103" s="26"/>
      <c r="F103" s="51"/>
      <c r="G103" s="51"/>
      <c r="H103" s="54"/>
      <c r="I103" s="43" t="s">
        <v>198</v>
      </c>
      <c r="J103" s="51"/>
      <c r="K103" s="51"/>
      <c r="L103" s="51"/>
      <c r="M103" s="49"/>
    </row>
    <row r="104" spans="1:13" x14ac:dyDescent="0.25">
      <c r="A104">
        <v>24</v>
      </c>
      <c r="B104" s="26" t="s">
        <v>179</v>
      </c>
      <c r="C104" s="55">
        <v>3</v>
      </c>
      <c r="D104" s="45">
        <v>3</v>
      </c>
      <c r="E104" s="45">
        <v>3</v>
      </c>
      <c r="F104" s="45">
        <v>3</v>
      </c>
      <c r="G104" s="45">
        <v>3</v>
      </c>
      <c r="H104" s="56">
        <v>3</v>
      </c>
      <c r="I104" s="45">
        <v>1</v>
      </c>
      <c r="J104" s="51"/>
      <c r="K104" s="51"/>
      <c r="L104" s="51"/>
      <c r="M104" s="49"/>
    </row>
    <row r="105" spans="1:13" x14ac:dyDescent="0.25">
      <c r="B105" s="26" t="s">
        <v>56</v>
      </c>
      <c r="C105" s="55"/>
      <c r="D105" s="45">
        <v>9</v>
      </c>
      <c r="E105" s="45">
        <v>9</v>
      </c>
      <c r="F105" s="45">
        <v>9</v>
      </c>
      <c r="G105" s="45">
        <v>9</v>
      </c>
      <c r="H105" s="56">
        <v>7</v>
      </c>
      <c r="I105" s="45">
        <v>2</v>
      </c>
      <c r="J105" s="51"/>
      <c r="K105" s="51"/>
      <c r="L105" s="51"/>
      <c r="M105" s="49"/>
    </row>
    <row r="106" spans="1:13" x14ac:dyDescent="0.25">
      <c r="B106" s="26" t="s">
        <v>180</v>
      </c>
      <c r="C106" s="55"/>
      <c r="D106" s="45"/>
      <c r="E106" s="45">
        <v>31</v>
      </c>
      <c r="F106" s="45">
        <v>31</v>
      </c>
      <c r="G106" s="45">
        <v>30</v>
      </c>
      <c r="H106" s="56">
        <v>16</v>
      </c>
      <c r="I106" s="45">
        <v>9</v>
      </c>
      <c r="J106" s="51"/>
      <c r="K106" s="51"/>
      <c r="L106" s="51"/>
      <c r="M106" s="49"/>
    </row>
    <row r="107" spans="1:13" x14ac:dyDescent="0.25">
      <c r="B107" s="26" t="s">
        <v>57</v>
      </c>
      <c r="C107" s="55"/>
      <c r="D107" s="45"/>
      <c r="E107" s="45"/>
      <c r="F107" s="45">
        <v>23</v>
      </c>
      <c r="G107" s="45">
        <v>23</v>
      </c>
      <c r="H107" s="56">
        <v>23</v>
      </c>
      <c r="I107" s="45">
        <v>18</v>
      </c>
      <c r="J107" s="51"/>
      <c r="K107" s="51"/>
      <c r="L107" s="51"/>
      <c r="M107" s="49"/>
    </row>
    <row r="108" spans="1:13" x14ac:dyDescent="0.25">
      <c r="B108" s="26" t="s">
        <v>58</v>
      </c>
      <c r="C108" s="55"/>
      <c r="D108" s="45"/>
      <c r="E108" s="45"/>
      <c r="F108" s="45"/>
      <c r="G108" s="45">
        <v>27</v>
      </c>
      <c r="H108" s="56">
        <v>22</v>
      </c>
      <c r="I108" s="45">
        <v>21</v>
      </c>
      <c r="J108" s="51"/>
      <c r="K108" s="51"/>
      <c r="L108" s="51"/>
      <c r="M108" s="49"/>
    </row>
    <row r="109" spans="1:13" x14ac:dyDescent="0.25">
      <c r="B109" s="26" t="s">
        <v>59</v>
      </c>
      <c r="C109" s="55"/>
      <c r="D109" s="45"/>
      <c r="E109" s="45"/>
      <c r="F109" s="45"/>
      <c r="G109" s="45"/>
      <c r="H109" s="56">
        <v>13</v>
      </c>
      <c r="I109" s="45">
        <v>11</v>
      </c>
      <c r="J109" s="51"/>
      <c r="K109" s="51"/>
      <c r="L109" s="51"/>
      <c r="M109" s="49"/>
    </row>
    <row r="110" spans="1:13" x14ac:dyDescent="0.25">
      <c r="B110" s="26" t="s">
        <v>182</v>
      </c>
      <c r="C110" s="55"/>
      <c r="D110" s="45"/>
      <c r="E110" s="45"/>
      <c r="F110" s="45"/>
      <c r="G110" s="45"/>
      <c r="H110" s="56"/>
      <c r="I110" s="45">
        <v>21</v>
      </c>
      <c r="J110" s="51"/>
      <c r="K110" s="51"/>
      <c r="L110" s="51"/>
      <c r="M110" s="49"/>
    </row>
    <row r="111" spans="1:13" x14ac:dyDescent="0.25">
      <c r="B111" s="18" t="s">
        <v>201</v>
      </c>
      <c r="C111" s="55">
        <v>3</v>
      </c>
      <c r="D111" s="45">
        <v>12</v>
      </c>
      <c r="E111" s="45">
        <v>43</v>
      </c>
      <c r="F111" s="45">
        <v>66</v>
      </c>
      <c r="G111" s="45">
        <v>92</v>
      </c>
      <c r="H111" s="56">
        <v>84</v>
      </c>
      <c r="I111" s="45">
        <v>83</v>
      </c>
      <c r="J111" s="51"/>
      <c r="K111" s="51"/>
      <c r="L111" s="51"/>
      <c r="M111" s="49"/>
    </row>
    <row r="112" spans="1:13" x14ac:dyDescent="0.25">
      <c r="B112" s="18" t="s">
        <v>204</v>
      </c>
      <c r="C112" s="55"/>
      <c r="D112" s="45"/>
      <c r="E112" s="45"/>
      <c r="F112" s="45">
        <v>43</v>
      </c>
      <c r="G112" s="45">
        <v>65</v>
      </c>
      <c r="H112" s="56">
        <v>71</v>
      </c>
      <c r="I112" s="57">
        <v>62</v>
      </c>
      <c r="J112" s="51"/>
      <c r="K112" s="51"/>
      <c r="L112" s="51"/>
      <c r="M112" s="49"/>
    </row>
    <row r="113" spans="1:13" x14ac:dyDescent="0.25">
      <c r="D113" s="26"/>
      <c r="E113" s="26"/>
      <c r="F113" s="51"/>
      <c r="G113" s="51"/>
      <c r="H113" s="54"/>
      <c r="I113" s="51"/>
      <c r="J113" s="51"/>
      <c r="K113" s="51"/>
      <c r="L113" s="51"/>
      <c r="M113" s="49"/>
    </row>
    <row r="114" spans="1:13" x14ac:dyDescent="0.25">
      <c r="D114" s="26"/>
      <c r="E114" s="26"/>
      <c r="F114" s="51"/>
      <c r="G114" s="51"/>
      <c r="H114" s="54"/>
      <c r="I114" s="51"/>
      <c r="J114" s="51"/>
      <c r="K114" s="51"/>
      <c r="L114" s="51"/>
      <c r="M114" s="49"/>
    </row>
    <row r="115" spans="1:13" x14ac:dyDescent="0.25">
      <c r="D115" s="26"/>
      <c r="E115" s="26"/>
      <c r="F115" s="51"/>
      <c r="G115" s="51"/>
      <c r="H115" s="54"/>
      <c r="I115" s="51"/>
      <c r="J115" s="51"/>
      <c r="K115" s="51"/>
      <c r="L115" s="51"/>
      <c r="M115" s="43" t="s">
        <v>198</v>
      </c>
    </row>
    <row r="116" spans="1:13" x14ac:dyDescent="0.25">
      <c r="A116">
        <v>25</v>
      </c>
      <c r="B116" s="26" t="s">
        <v>179</v>
      </c>
      <c r="C116" s="55">
        <v>4</v>
      </c>
      <c r="D116" s="45">
        <v>4</v>
      </c>
      <c r="E116" s="45">
        <v>4</v>
      </c>
      <c r="F116" s="45">
        <v>4</v>
      </c>
      <c r="G116" s="45">
        <v>4</v>
      </c>
      <c r="H116" s="56">
        <v>4</v>
      </c>
      <c r="I116" s="45">
        <v>4</v>
      </c>
      <c r="J116" s="45">
        <v>4</v>
      </c>
      <c r="K116" s="45">
        <v>4</v>
      </c>
      <c r="L116" s="45">
        <v>4</v>
      </c>
      <c r="M116" s="55">
        <v>1</v>
      </c>
    </row>
    <row r="117" spans="1:13" x14ac:dyDescent="0.25">
      <c r="B117" s="26" t="s">
        <v>56</v>
      </c>
      <c r="C117" s="55"/>
      <c r="D117" s="45">
        <v>14</v>
      </c>
      <c r="E117" s="45">
        <v>14</v>
      </c>
      <c r="F117" s="45">
        <v>14</v>
      </c>
      <c r="G117" s="45">
        <v>14</v>
      </c>
      <c r="H117" s="56">
        <v>8</v>
      </c>
      <c r="I117" s="45">
        <v>8</v>
      </c>
      <c r="J117" s="45">
        <v>6</v>
      </c>
      <c r="K117" s="45">
        <v>5</v>
      </c>
      <c r="L117" s="45">
        <v>4</v>
      </c>
      <c r="M117" s="55">
        <v>3</v>
      </c>
    </row>
    <row r="118" spans="1:13" x14ac:dyDescent="0.25">
      <c r="B118" s="26" t="s">
        <v>180</v>
      </c>
      <c r="C118" s="55"/>
      <c r="D118" s="45"/>
      <c r="E118" s="45">
        <v>31</v>
      </c>
      <c r="F118" s="45">
        <v>31</v>
      </c>
      <c r="G118" s="45">
        <v>31</v>
      </c>
      <c r="H118" s="56">
        <v>11</v>
      </c>
      <c r="I118" s="45">
        <v>9</v>
      </c>
      <c r="J118" s="45">
        <v>9</v>
      </c>
      <c r="K118" s="45">
        <v>9</v>
      </c>
      <c r="L118" s="45">
        <v>9</v>
      </c>
      <c r="M118" s="55">
        <v>9</v>
      </c>
    </row>
    <row r="119" spans="1:13" x14ac:dyDescent="0.25">
      <c r="B119" s="26" t="s">
        <v>57</v>
      </c>
      <c r="C119" s="55"/>
      <c r="D119" s="45"/>
      <c r="E119" s="45"/>
      <c r="F119" s="45">
        <v>15</v>
      </c>
      <c r="G119" s="45">
        <v>15</v>
      </c>
      <c r="H119" s="56">
        <v>13</v>
      </c>
      <c r="I119" s="45">
        <v>13</v>
      </c>
      <c r="J119" s="45">
        <v>13</v>
      </c>
      <c r="K119" s="45">
        <v>5</v>
      </c>
      <c r="L119" s="45">
        <v>5</v>
      </c>
      <c r="M119" s="55">
        <v>5</v>
      </c>
    </row>
    <row r="120" spans="1:13" x14ac:dyDescent="0.25">
      <c r="B120" s="26" t="s">
        <v>58</v>
      </c>
      <c r="C120" s="55"/>
      <c r="D120" s="45"/>
      <c r="E120" s="45"/>
      <c r="F120" s="45"/>
      <c r="G120" s="45">
        <v>6</v>
      </c>
      <c r="H120" s="56">
        <v>6</v>
      </c>
      <c r="I120" s="45">
        <v>5</v>
      </c>
      <c r="J120" s="45">
        <v>5</v>
      </c>
      <c r="K120" s="45">
        <v>5</v>
      </c>
      <c r="L120" s="45">
        <v>5</v>
      </c>
      <c r="M120" s="55">
        <v>5</v>
      </c>
    </row>
    <row r="121" spans="1:13" x14ac:dyDescent="0.25">
      <c r="B121" s="26" t="s">
        <v>59</v>
      </c>
      <c r="C121" s="55"/>
      <c r="D121" s="45"/>
      <c r="E121" s="45"/>
      <c r="F121" s="45"/>
      <c r="G121" s="45"/>
      <c r="H121" s="56">
        <v>0</v>
      </c>
      <c r="I121" s="45">
        <v>0</v>
      </c>
      <c r="J121" s="45">
        <v>0</v>
      </c>
      <c r="K121" s="45">
        <v>0</v>
      </c>
      <c r="L121" s="45">
        <v>0</v>
      </c>
      <c r="M121" s="55">
        <v>0</v>
      </c>
    </row>
    <row r="122" spans="1:13" x14ac:dyDescent="0.25">
      <c r="B122" s="26" t="s">
        <v>182</v>
      </c>
      <c r="C122" s="55"/>
      <c r="D122" s="45"/>
      <c r="E122" s="45"/>
      <c r="F122" s="45"/>
      <c r="G122" s="45"/>
      <c r="H122" s="56"/>
      <c r="I122" s="45">
        <v>0</v>
      </c>
      <c r="J122" s="45">
        <v>0</v>
      </c>
      <c r="K122" s="45">
        <v>0</v>
      </c>
      <c r="L122" s="45">
        <v>0</v>
      </c>
      <c r="M122" s="55">
        <v>0</v>
      </c>
    </row>
    <row r="123" spans="1:13" x14ac:dyDescent="0.25">
      <c r="B123" s="26" t="s">
        <v>183</v>
      </c>
      <c r="C123" s="55"/>
      <c r="D123" s="45"/>
      <c r="E123" s="45"/>
      <c r="F123" s="45"/>
      <c r="G123" s="45"/>
      <c r="H123" s="56"/>
      <c r="I123" s="45"/>
      <c r="J123" s="45">
        <v>1</v>
      </c>
      <c r="K123" s="45">
        <v>1</v>
      </c>
      <c r="L123" s="45">
        <v>1</v>
      </c>
      <c r="M123" s="55">
        <v>1</v>
      </c>
    </row>
    <row r="124" spans="1:13" x14ac:dyDescent="0.25">
      <c r="B124" s="26" t="s">
        <v>60</v>
      </c>
      <c r="C124" s="55"/>
      <c r="D124" s="45"/>
      <c r="E124" s="45"/>
      <c r="F124" s="45"/>
      <c r="G124" s="45"/>
      <c r="H124" s="56"/>
      <c r="I124" s="45"/>
      <c r="J124" s="45"/>
      <c r="K124" s="45">
        <v>1</v>
      </c>
      <c r="L124" s="45">
        <v>1</v>
      </c>
      <c r="M124" s="55">
        <v>0</v>
      </c>
    </row>
    <row r="125" spans="1:13" x14ac:dyDescent="0.25">
      <c r="B125" s="26" t="s">
        <v>61</v>
      </c>
      <c r="C125" s="55"/>
      <c r="D125" s="45"/>
      <c r="E125" s="45"/>
      <c r="F125" s="45"/>
      <c r="G125" s="45"/>
      <c r="H125" s="56"/>
      <c r="I125" s="45"/>
      <c r="J125" s="45"/>
      <c r="K125" s="45"/>
      <c r="L125" s="45">
        <v>1</v>
      </c>
      <c r="M125" s="55">
        <v>1</v>
      </c>
    </row>
    <row r="126" spans="1:13" x14ac:dyDescent="0.25">
      <c r="B126" s="26" t="s">
        <v>184</v>
      </c>
      <c r="C126" s="55"/>
      <c r="D126" s="45"/>
      <c r="E126" s="45"/>
      <c r="F126" s="45"/>
      <c r="G126" s="45"/>
      <c r="H126" s="56"/>
      <c r="I126" s="45"/>
      <c r="J126" s="45"/>
      <c r="K126" s="45"/>
      <c r="L126" s="45"/>
      <c r="M126" s="55">
        <v>1</v>
      </c>
    </row>
    <row r="127" spans="1:13" x14ac:dyDescent="0.25">
      <c r="B127" s="18" t="s">
        <v>201</v>
      </c>
      <c r="C127" s="55">
        <v>4</v>
      </c>
      <c r="D127" s="45">
        <v>18</v>
      </c>
      <c r="E127" s="45">
        <v>49</v>
      </c>
      <c r="F127" s="45">
        <v>64</v>
      </c>
      <c r="G127" s="45">
        <v>70</v>
      </c>
      <c r="H127" s="56">
        <v>42</v>
      </c>
      <c r="I127" s="45">
        <v>39</v>
      </c>
      <c r="J127" s="45">
        <v>38</v>
      </c>
      <c r="K127" s="45">
        <v>30</v>
      </c>
      <c r="L127" s="45">
        <v>30</v>
      </c>
      <c r="M127" s="55">
        <v>26</v>
      </c>
    </row>
    <row r="128" spans="1:13" x14ac:dyDescent="0.25">
      <c r="B128" s="18" t="s">
        <v>204</v>
      </c>
      <c r="C128" s="55"/>
      <c r="D128" s="45"/>
      <c r="E128" s="45"/>
      <c r="F128" s="45">
        <v>49</v>
      </c>
      <c r="G128" s="45">
        <v>64</v>
      </c>
      <c r="H128" s="56">
        <v>42</v>
      </c>
      <c r="I128" s="57">
        <v>39</v>
      </c>
      <c r="J128" s="57">
        <v>37</v>
      </c>
      <c r="K128" s="57">
        <v>29</v>
      </c>
      <c r="L128" s="57">
        <v>29</v>
      </c>
      <c r="M128" s="57">
        <v>25</v>
      </c>
    </row>
    <row r="129" spans="1:13" x14ac:dyDescent="0.25">
      <c r="D129" s="26"/>
      <c r="E129" s="26"/>
      <c r="F129" s="51"/>
      <c r="G129" s="51"/>
      <c r="H129" s="54"/>
      <c r="I129" s="43" t="s">
        <v>198</v>
      </c>
      <c r="J129" s="51"/>
      <c r="K129" s="51"/>
      <c r="L129" s="51"/>
      <c r="M129" s="49"/>
    </row>
    <row r="130" spans="1:13" x14ac:dyDescent="0.25">
      <c r="A130">
        <v>26</v>
      </c>
      <c r="B130" s="26" t="s">
        <v>179</v>
      </c>
      <c r="C130" s="55">
        <v>5</v>
      </c>
      <c r="D130" s="45">
        <v>5</v>
      </c>
      <c r="E130" s="45">
        <v>5</v>
      </c>
      <c r="F130" s="45">
        <v>5</v>
      </c>
      <c r="G130" s="45">
        <v>4</v>
      </c>
      <c r="H130" s="56">
        <v>3</v>
      </c>
      <c r="I130" s="45">
        <v>1</v>
      </c>
      <c r="J130" s="51"/>
      <c r="K130" s="51"/>
      <c r="L130" s="51"/>
      <c r="M130" s="49"/>
    </row>
    <row r="131" spans="1:13" x14ac:dyDescent="0.25">
      <c r="B131" s="26" t="s">
        <v>56</v>
      </c>
      <c r="C131" s="55"/>
      <c r="D131" s="45">
        <v>10</v>
      </c>
      <c r="E131" s="45">
        <v>10</v>
      </c>
      <c r="F131" s="45">
        <v>10</v>
      </c>
      <c r="G131" s="45">
        <v>9</v>
      </c>
      <c r="H131" s="56">
        <v>8</v>
      </c>
      <c r="I131" s="45">
        <v>5</v>
      </c>
      <c r="J131" s="51"/>
      <c r="K131" s="51"/>
      <c r="L131" s="51"/>
      <c r="M131" s="49"/>
    </row>
    <row r="132" spans="1:13" x14ac:dyDescent="0.25">
      <c r="B132" s="26" t="s">
        <v>180</v>
      </c>
      <c r="C132" s="55"/>
      <c r="D132" s="45"/>
      <c r="E132" s="45">
        <v>29</v>
      </c>
      <c r="F132" s="45">
        <v>29</v>
      </c>
      <c r="G132" s="45">
        <v>29</v>
      </c>
      <c r="H132" s="56">
        <v>18</v>
      </c>
      <c r="I132" s="45">
        <v>11</v>
      </c>
      <c r="J132" s="51"/>
      <c r="K132" s="51"/>
      <c r="L132" s="51"/>
      <c r="M132" s="49"/>
    </row>
    <row r="133" spans="1:13" x14ac:dyDescent="0.25">
      <c r="B133" s="26" t="s">
        <v>57</v>
      </c>
      <c r="C133" s="55"/>
      <c r="D133" s="45"/>
      <c r="E133" s="45"/>
      <c r="F133" s="45">
        <v>10</v>
      </c>
      <c r="G133" s="45">
        <v>9</v>
      </c>
      <c r="H133" s="56">
        <v>8</v>
      </c>
      <c r="I133" s="45">
        <v>7</v>
      </c>
      <c r="J133" s="51"/>
      <c r="K133" s="51"/>
      <c r="L133" s="51"/>
      <c r="M133" s="49"/>
    </row>
    <row r="134" spans="1:13" x14ac:dyDescent="0.25">
      <c r="B134" s="26" t="s">
        <v>58</v>
      </c>
      <c r="C134" s="55"/>
      <c r="D134" s="45"/>
      <c r="E134" s="45"/>
      <c r="F134" s="45"/>
      <c r="G134" s="45">
        <v>26</v>
      </c>
      <c r="H134" s="56">
        <v>23</v>
      </c>
      <c r="I134" s="45">
        <v>23</v>
      </c>
      <c r="J134" s="51"/>
      <c r="K134" s="51"/>
      <c r="L134" s="51"/>
      <c r="M134" s="49"/>
    </row>
    <row r="135" spans="1:13" x14ac:dyDescent="0.25">
      <c r="B135" s="26" t="s">
        <v>59</v>
      </c>
      <c r="C135" s="55"/>
      <c r="D135" s="45"/>
      <c r="E135" s="45"/>
      <c r="F135" s="45"/>
      <c r="G135" s="45"/>
      <c r="H135" s="56">
        <v>26</v>
      </c>
      <c r="I135" s="45">
        <v>22</v>
      </c>
      <c r="J135" s="51"/>
      <c r="K135" s="51"/>
      <c r="L135" s="51"/>
      <c r="M135" s="49"/>
    </row>
    <row r="136" spans="1:13" x14ac:dyDescent="0.25">
      <c r="B136" s="26" t="s">
        <v>182</v>
      </c>
      <c r="C136" s="55"/>
      <c r="D136" s="45"/>
      <c r="E136" s="45"/>
      <c r="F136" s="45"/>
      <c r="G136" s="45"/>
      <c r="H136" s="56"/>
      <c r="I136" s="45">
        <v>6</v>
      </c>
      <c r="J136" s="51"/>
      <c r="K136" s="51"/>
      <c r="L136" s="51"/>
      <c r="M136" s="49"/>
    </row>
    <row r="137" spans="1:13" x14ac:dyDescent="0.25">
      <c r="B137" s="18" t="s">
        <v>201</v>
      </c>
      <c r="C137" s="55">
        <v>5</v>
      </c>
      <c r="D137" s="45">
        <v>15</v>
      </c>
      <c r="E137" s="45">
        <v>44</v>
      </c>
      <c r="F137" s="45">
        <v>54</v>
      </c>
      <c r="G137" s="45">
        <v>77</v>
      </c>
      <c r="H137" s="56">
        <v>86</v>
      </c>
      <c r="I137" s="45">
        <v>75</v>
      </c>
      <c r="J137" s="51"/>
      <c r="K137" s="51"/>
      <c r="L137" s="51"/>
      <c r="M137" s="49"/>
    </row>
    <row r="138" spans="1:13" x14ac:dyDescent="0.25">
      <c r="B138" s="18" t="s">
        <v>204</v>
      </c>
      <c r="C138" s="55"/>
      <c r="D138" s="45"/>
      <c r="E138" s="45"/>
      <c r="F138" s="45">
        <v>44</v>
      </c>
      <c r="G138" s="45">
        <v>51</v>
      </c>
      <c r="H138" s="56">
        <v>60</v>
      </c>
      <c r="I138" s="57">
        <v>69</v>
      </c>
      <c r="J138" s="51"/>
      <c r="K138" s="51"/>
      <c r="L138" s="51"/>
      <c r="M138" s="49"/>
    </row>
    <row r="139" spans="1:13" x14ac:dyDescent="0.25">
      <c r="D139" s="26"/>
      <c r="E139" s="26"/>
      <c r="F139" s="51"/>
      <c r="G139" s="51"/>
      <c r="H139" s="54"/>
      <c r="I139" s="51"/>
      <c r="J139" s="51"/>
      <c r="K139" s="51"/>
      <c r="L139" s="51"/>
      <c r="M139" s="49"/>
    </row>
    <row r="140" spans="1:13" x14ac:dyDescent="0.25">
      <c r="D140" s="26"/>
      <c r="E140" s="26"/>
      <c r="F140" s="51"/>
      <c r="G140" s="51"/>
      <c r="H140" s="54"/>
      <c r="I140" s="51"/>
      <c r="J140" s="51"/>
      <c r="K140" s="51"/>
      <c r="L140" s="51"/>
      <c r="M140" s="49"/>
    </row>
    <row r="141" spans="1:13" x14ac:dyDescent="0.25">
      <c r="D141" s="26"/>
      <c r="E141" s="26"/>
      <c r="F141" s="51"/>
      <c r="G141" s="51"/>
      <c r="H141" s="54"/>
      <c r="I141" s="51"/>
      <c r="J141" s="51"/>
      <c r="K141" s="43" t="s">
        <v>198</v>
      </c>
      <c r="L141" s="51"/>
      <c r="M141" s="49"/>
    </row>
    <row r="142" spans="1:13" x14ac:dyDescent="0.25">
      <c r="A142">
        <v>27</v>
      </c>
      <c r="B142" s="26" t="s">
        <v>179</v>
      </c>
      <c r="C142" s="55">
        <v>3</v>
      </c>
      <c r="D142" s="45">
        <v>3</v>
      </c>
      <c r="E142" s="45">
        <v>3</v>
      </c>
      <c r="F142" s="45">
        <v>3</v>
      </c>
      <c r="G142" s="45">
        <v>3</v>
      </c>
      <c r="H142" s="56">
        <v>3</v>
      </c>
      <c r="I142" s="45">
        <v>3</v>
      </c>
      <c r="J142" s="45">
        <v>2</v>
      </c>
      <c r="K142" s="45">
        <v>0</v>
      </c>
      <c r="L142" s="51"/>
      <c r="M142" s="49"/>
    </row>
    <row r="143" spans="1:13" x14ac:dyDescent="0.25">
      <c r="B143" s="26" t="s">
        <v>56</v>
      </c>
      <c r="C143" s="55"/>
      <c r="D143" s="45">
        <v>9</v>
      </c>
      <c r="E143" s="45">
        <v>9</v>
      </c>
      <c r="F143" s="45">
        <v>9</v>
      </c>
      <c r="G143" s="45">
        <v>9</v>
      </c>
      <c r="H143" s="56">
        <v>9</v>
      </c>
      <c r="I143" s="45">
        <v>9</v>
      </c>
      <c r="J143" s="45">
        <v>7</v>
      </c>
      <c r="K143" s="45">
        <v>4</v>
      </c>
      <c r="L143" s="51"/>
      <c r="M143" s="49"/>
    </row>
    <row r="144" spans="1:13" x14ac:dyDescent="0.25">
      <c r="B144" s="26" t="s">
        <v>180</v>
      </c>
      <c r="C144" s="55"/>
      <c r="D144" s="45"/>
      <c r="E144" s="45">
        <v>25</v>
      </c>
      <c r="F144" s="45">
        <v>25</v>
      </c>
      <c r="G144" s="45">
        <v>25</v>
      </c>
      <c r="H144" s="56">
        <v>17</v>
      </c>
      <c r="I144" s="45">
        <v>15</v>
      </c>
      <c r="J144" s="45">
        <v>13</v>
      </c>
      <c r="K144" s="45">
        <v>10</v>
      </c>
      <c r="L144" s="51"/>
      <c r="M144" s="49"/>
    </row>
    <row r="145" spans="1:13" x14ac:dyDescent="0.25">
      <c r="B145" s="26" t="s">
        <v>57</v>
      </c>
      <c r="C145" s="55"/>
      <c r="D145" s="45"/>
      <c r="E145" s="45"/>
      <c r="F145" s="45">
        <v>18</v>
      </c>
      <c r="G145" s="45">
        <v>18</v>
      </c>
      <c r="H145" s="56">
        <v>18</v>
      </c>
      <c r="I145" s="45">
        <v>18</v>
      </c>
      <c r="J145" s="45">
        <v>16</v>
      </c>
      <c r="K145" s="45">
        <v>16</v>
      </c>
      <c r="L145" s="51"/>
      <c r="M145" s="49"/>
    </row>
    <row r="146" spans="1:13" x14ac:dyDescent="0.25">
      <c r="B146" s="26" t="s">
        <v>58</v>
      </c>
      <c r="C146" s="55"/>
      <c r="D146" s="45"/>
      <c r="E146" s="45"/>
      <c r="F146" s="45"/>
      <c r="G146" s="45">
        <v>11</v>
      </c>
      <c r="H146" s="56">
        <v>11</v>
      </c>
      <c r="I146" s="45">
        <v>11</v>
      </c>
      <c r="J146" s="45">
        <v>10</v>
      </c>
      <c r="K146" s="45">
        <v>6</v>
      </c>
      <c r="L146" s="51"/>
      <c r="M146" s="49"/>
    </row>
    <row r="147" spans="1:13" x14ac:dyDescent="0.25">
      <c r="B147" s="26" t="s">
        <v>59</v>
      </c>
      <c r="C147" s="55"/>
      <c r="D147" s="45"/>
      <c r="E147" s="45"/>
      <c r="F147" s="45"/>
      <c r="G147" s="45"/>
      <c r="H147" s="56">
        <v>13</v>
      </c>
      <c r="I147" s="45">
        <v>13</v>
      </c>
      <c r="J147" s="45">
        <v>11</v>
      </c>
      <c r="K147" s="45">
        <v>9</v>
      </c>
      <c r="L147" s="51"/>
      <c r="M147" s="49"/>
    </row>
    <row r="148" spans="1:13" x14ac:dyDescent="0.25">
      <c r="B148" s="26" t="s">
        <v>182</v>
      </c>
      <c r="C148" s="55"/>
      <c r="D148" s="45"/>
      <c r="E148" s="45"/>
      <c r="F148" s="45"/>
      <c r="G148" s="45"/>
      <c r="H148" s="56"/>
      <c r="I148" s="45">
        <v>27</v>
      </c>
      <c r="J148" s="45">
        <v>7</v>
      </c>
      <c r="K148" s="45">
        <v>4</v>
      </c>
      <c r="L148" s="51"/>
      <c r="M148" s="49"/>
    </row>
    <row r="149" spans="1:13" x14ac:dyDescent="0.25">
      <c r="B149" t="s">
        <v>183</v>
      </c>
      <c r="C149" s="55"/>
      <c r="D149" s="45"/>
      <c r="E149" s="45"/>
      <c r="F149" s="45"/>
      <c r="G149" s="45"/>
      <c r="H149" s="56"/>
      <c r="I149" s="45"/>
      <c r="J149" s="45">
        <v>5</v>
      </c>
      <c r="K149" s="45">
        <v>5</v>
      </c>
      <c r="L149" s="51"/>
      <c r="M149" s="49"/>
    </row>
    <row r="150" spans="1:13" x14ac:dyDescent="0.25">
      <c r="B150" t="s">
        <v>60</v>
      </c>
      <c r="C150" s="55"/>
      <c r="D150" s="45"/>
      <c r="E150" s="45"/>
      <c r="F150" s="45"/>
      <c r="G150" s="45"/>
      <c r="H150" s="56"/>
      <c r="I150" s="45"/>
      <c r="J150" s="45"/>
      <c r="K150" s="45">
        <v>2</v>
      </c>
      <c r="L150" s="51"/>
      <c r="M150" s="49"/>
    </row>
    <row r="151" spans="1:13" x14ac:dyDescent="0.25">
      <c r="B151" s="18" t="s">
        <v>201</v>
      </c>
      <c r="C151" s="55">
        <v>3</v>
      </c>
      <c r="D151" s="45">
        <v>12</v>
      </c>
      <c r="E151" s="45">
        <v>37</v>
      </c>
      <c r="F151" s="45">
        <v>55</v>
      </c>
      <c r="G151" s="45">
        <v>66</v>
      </c>
      <c r="H151" s="56">
        <v>71</v>
      </c>
      <c r="I151" s="45">
        <v>96</v>
      </c>
      <c r="J151" s="45">
        <v>71</v>
      </c>
      <c r="K151" s="45">
        <v>56</v>
      </c>
      <c r="L151" s="51"/>
      <c r="M151" s="49"/>
    </row>
    <row r="152" spans="1:13" x14ac:dyDescent="0.25">
      <c r="B152" s="18" t="s">
        <v>204</v>
      </c>
      <c r="C152" s="55"/>
      <c r="D152" s="45"/>
      <c r="E152" s="45"/>
      <c r="F152" s="45">
        <v>37</v>
      </c>
      <c r="G152" s="45">
        <v>55</v>
      </c>
      <c r="H152" s="56">
        <v>58</v>
      </c>
      <c r="I152" s="57">
        <v>69</v>
      </c>
      <c r="J152" s="57">
        <v>66</v>
      </c>
      <c r="K152" s="57">
        <v>54</v>
      </c>
      <c r="L152" s="51"/>
      <c r="M152" s="49"/>
    </row>
    <row r="153" spans="1:13" x14ac:dyDescent="0.25">
      <c r="D153" s="26"/>
      <c r="E153" s="26"/>
      <c r="F153" s="51"/>
      <c r="G153" s="51"/>
      <c r="H153" s="54"/>
      <c r="I153" s="51"/>
      <c r="J153" s="43" t="s">
        <v>198</v>
      </c>
      <c r="K153" s="51"/>
      <c r="L153" s="51"/>
      <c r="M153" s="49"/>
    </row>
    <row r="154" spans="1:13" x14ac:dyDescent="0.25">
      <c r="A154">
        <v>28</v>
      </c>
      <c r="B154" s="26" t="s">
        <v>179</v>
      </c>
      <c r="C154" s="55">
        <v>4</v>
      </c>
      <c r="D154" s="45">
        <v>4</v>
      </c>
      <c r="E154" s="45">
        <v>4</v>
      </c>
      <c r="F154" s="45">
        <v>4</v>
      </c>
      <c r="G154" s="45">
        <v>4</v>
      </c>
      <c r="H154" s="56">
        <v>4</v>
      </c>
      <c r="I154" s="45">
        <v>4</v>
      </c>
      <c r="J154" s="45">
        <v>3</v>
      </c>
      <c r="K154" s="51"/>
      <c r="L154" s="51"/>
      <c r="M154" s="49"/>
    </row>
    <row r="155" spans="1:13" x14ac:dyDescent="0.25">
      <c r="B155" s="26" t="s">
        <v>56</v>
      </c>
      <c r="C155" s="55"/>
      <c r="D155" s="45">
        <v>11</v>
      </c>
      <c r="E155" s="45">
        <v>11</v>
      </c>
      <c r="F155" s="45">
        <v>11</v>
      </c>
      <c r="G155" s="45">
        <v>11</v>
      </c>
      <c r="H155" s="56">
        <v>11</v>
      </c>
      <c r="I155" s="45">
        <v>6</v>
      </c>
      <c r="J155" s="45">
        <v>4</v>
      </c>
      <c r="K155" s="51"/>
      <c r="L155" s="51"/>
      <c r="M155" s="49"/>
    </row>
    <row r="156" spans="1:13" x14ac:dyDescent="0.25">
      <c r="B156" s="26" t="s">
        <v>180</v>
      </c>
      <c r="C156" s="55"/>
      <c r="D156" s="45"/>
      <c r="E156" s="45">
        <v>18</v>
      </c>
      <c r="F156" s="45">
        <v>18</v>
      </c>
      <c r="G156" s="45">
        <v>18</v>
      </c>
      <c r="H156" s="56">
        <v>14</v>
      </c>
      <c r="I156" s="45">
        <v>9</v>
      </c>
      <c r="J156" s="45">
        <v>9</v>
      </c>
      <c r="K156" s="51"/>
      <c r="L156" s="51"/>
      <c r="M156" s="49"/>
    </row>
    <row r="157" spans="1:13" x14ac:dyDescent="0.25">
      <c r="B157" s="26" t="s">
        <v>57</v>
      </c>
      <c r="C157" s="55"/>
      <c r="D157" s="45"/>
      <c r="E157" s="45"/>
      <c r="F157" s="45">
        <v>25</v>
      </c>
      <c r="G157" s="45">
        <v>25</v>
      </c>
      <c r="H157" s="56">
        <v>24</v>
      </c>
      <c r="I157" s="45">
        <v>20</v>
      </c>
      <c r="J157" s="45">
        <v>20</v>
      </c>
      <c r="K157" s="51"/>
      <c r="L157" s="51"/>
      <c r="M157" s="49"/>
    </row>
    <row r="158" spans="1:13" x14ac:dyDescent="0.25">
      <c r="B158" s="26" t="s">
        <v>58</v>
      </c>
      <c r="C158" s="55"/>
      <c r="D158" s="45"/>
      <c r="E158" s="45"/>
      <c r="F158" s="45"/>
      <c r="G158" s="45">
        <v>22</v>
      </c>
      <c r="H158" s="56">
        <v>22</v>
      </c>
      <c r="I158" s="45">
        <v>17</v>
      </c>
      <c r="J158" s="45">
        <v>16</v>
      </c>
      <c r="K158" s="51"/>
      <c r="L158" s="51"/>
      <c r="M158" s="49"/>
    </row>
    <row r="159" spans="1:13" x14ac:dyDescent="0.25">
      <c r="B159" s="26" t="s">
        <v>59</v>
      </c>
      <c r="C159" s="55"/>
      <c r="D159" s="45"/>
      <c r="E159" s="45"/>
      <c r="F159" s="45"/>
      <c r="G159" s="45"/>
      <c r="H159" s="56">
        <v>11</v>
      </c>
      <c r="I159" s="45">
        <v>10</v>
      </c>
      <c r="J159" s="45">
        <v>8</v>
      </c>
      <c r="K159" s="51"/>
      <c r="L159" s="51"/>
      <c r="M159" s="49"/>
    </row>
    <row r="160" spans="1:13" x14ac:dyDescent="0.25">
      <c r="B160" s="26" t="s">
        <v>182</v>
      </c>
      <c r="C160" s="55"/>
      <c r="D160" s="45"/>
      <c r="E160" s="45"/>
      <c r="F160" s="45"/>
      <c r="G160" s="45"/>
      <c r="H160" s="56"/>
      <c r="I160" s="45">
        <v>10</v>
      </c>
      <c r="J160" s="45">
        <v>8</v>
      </c>
      <c r="K160" s="51"/>
      <c r="L160" s="51"/>
      <c r="M160" s="49"/>
    </row>
    <row r="161" spans="1:13" x14ac:dyDescent="0.25">
      <c r="B161" t="s">
        <v>183</v>
      </c>
      <c r="C161" s="55"/>
      <c r="D161" s="45"/>
      <c r="E161" s="45"/>
      <c r="F161" s="45"/>
      <c r="G161" s="45"/>
      <c r="H161" s="56"/>
      <c r="I161" s="45"/>
      <c r="J161" s="45">
        <v>10</v>
      </c>
      <c r="K161" s="51"/>
      <c r="L161" s="51"/>
      <c r="M161" s="49"/>
    </row>
    <row r="162" spans="1:13" x14ac:dyDescent="0.25">
      <c r="B162" s="18" t="s">
        <v>201</v>
      </c>
      <c r="C162" s="55">
        <v>4</v>
      </c>
      <c r="D162" s="45">
        <v>18</v>
      </c>
      <c r="E162" s="45">
        <v>33</v>
      </c>
      <c r="F162" s="45">
        <v>58</v>
      </c>
      <c r="G162" s="45">
        <v>80</v>
      </c>
      <c r="H162" s="56">
        <v>86</v>
      </c>
      <c r="I162" s="45">
        <v>76</v>
      </c>
      <c r="J162" s="45">
        <v>78</v>
      </c>
      <c r="K162" s="51"/>
      <c r="L162" s="51"/>
      <c r="M162" s="49"/>
    </row>
    <row r="163" spans="1:13" x14ac:dyDescent="0.25">
      <c r="B163" s="18" t="s">
        <v>204</v>
      </c>
      <c r="C163" s="55"/>
      <c r="D163" s="45"/>
      <c r="E163" s="45"/>
      <c r="F163" s="45">
        <v>33</v>
      </c>
      <c r="G163" s="45">
        <v>58</v>
      </c>
      <c r="H163" s="56">
        <v>75</v>
      </c>
      <c r="I163" s="57">
        <v>66</v>
      </c>
      <c r="J163" s="57">
        <v>68</v>
      </c>
      <c r="K163" s="51"/>
      <c r="L163" s="51"/>
      <c r="M163" s="49"/>
    </row>
    <row r="164" spans="1:13" x14ac:dyDescent="0.25">
      <c r="D164" s="26"/>
      <c r="E164" s="26"/>
      <c r="F164" s="51"/>
      <c r="G164" s="51"/>
      <c r="H164" s="54"/>
      <c r="I164" s="51"/>
      <c r="J164" s="51"/>
      <c r="K164" s="51"/>
      <c r="L164" s="51"/>
      <c r="M164" s="49"/>
    </row>
    <row r="165" spans="1:13" x14ac:dyDescent="0.25">
      <c r="D165" s="26"/>
      <c r="E165" s="26"/>
      <c r="F165" s="51"/>
      <c r="G165" s="51"/>
      <c r="H165" s="54"/>
      <c r="I165" s="51"/>
      <c r="J165" s="51"/>
      <c r="K165" s="51"/>
      <c r="L165" s="51"/>
      <c r="M165" s="43" t="s">
        <v>198</v>
      </c>
    </row>
    <row r="166" spans="1:13" x14ac:dyDescent="0.25">
      <c r="A166">
        <v>29</v>
      </c>
      <c r="B166" s="26" t="s">
        <v>179</v>
      </c>
      <c r="C166" s="55">
        <v>4</v>
      </c>
      <c r="D166" s="45">
        <v>4</v>
      </c>
      <c r="E166" s="45">
        <v>4</v>
      </c>
      <c r="F166" s="45">
        <v>4</v>
      </c>
      <c r="G166" s="45">
        <v>4</v>
      </c>
      <c r="H166" s="56">
        <v>4</v>
      </c>
      <c r="I166" s="45">
        <v>4</v>
      </c>
      <c r="J166" s="45">
        <v>4</v>
      </c>
      <c r="K166" s="45">
        <v>4</v>
      </c>
      <c r="L166" s="45">
        <v>4</v>
      </c>
      <c r="M166" s="55">
        <v>1</v>
      </c>
    </row>
    <row r="167" spans="1:13" x14ac:dyDescent="0.25">
      <c r="B167" s="26" t="s">
        <v>56</v>
      </c>
      <c r="C167" s="55"/>
      <c r="D167" s="45">
        <v>11</v>
      </c>
      <c r="E167" s="45">
        <v>11</v>
      </c>
      <c r="F167" s="45">
        <v>11</v>
      </c>
      <c r="G167" s="45">
        <v>11</v>
      </c>
      <c r="H167" s="56">
        <v>11</v>
      </c>
      <c r="I167" s="45">
        <v>11</v>
      </c>
      <c r="J167" s="45">
        <v>11</v>
      </c>
      <c r="K167" s="45">
        <v>11</v>
      </c>
      <c r="L167" s="45">
        <v>11</v>
      </c>
      <c r="M167" s="55">
        <v>6</v>
      </c>
    </row>
    <row r="168" spans="1:13" x14ac:dyDescent="0.25">
      <c r="B168" s="26" t="s">
        <v>180</v>
      </c>
      <c r="C168" s="55"/>
      <c r="D168" s="45"/>
      <c r="E168" s="45">
        <v>31</v>
      </c>
      <c r="F168" s="45">
        <v>31</v>
      </c>
      <c r="G168" s="45">
        <v>27</v>
      </c>
      <c r="H168" s="56">
        <v>26</v>
      </c>
      <c r="I168" s="45">
        <v>26</v>
      </c>
      <c r="J168" s="45">
        <v>26</v>
      </c>
      <c r="K168" s="45">
        <v>22</v>
      </c>
      <c r="L168" s="45">
        <v>22</v>
      </c>
      <c r="M168" s="55">
        <v>18</v>
      </c>
    </row>
    <row r="169" spans="1:13" x14ac:dyDescent="0.25">
      <c r="B169" s="26" t="s">
        <v>57</v>
      </c>
      <c r="C169" s="55"/>
      <c r="D169" s="45"/>
      <c r="E169" s="45"/>
      <c r="F169" s="45">
        <v>7</v>
      </c>
      <c r="G169" s="45">
        <v>7</v>
      </c>
      <c r="H169" s="56">
        <v>7</v>
      </c>
      <c r="I169" s="45">
        <v>7</v>
      </c>
      <c r="J169" s="45">
        <v>7</v>
      </c>
      <c r="K169" s="45">
        <v>7</v>
      </c>
      <c r="L169" s="45">
        <v>6</v>
      </c>
      <c r="M169" s="55">
        <v>6</v>
      </c>
    </row>
    <row r="170" spans="1:13" x14ac:dyDescent="0.25">
      <c r="B170" s="26" t="s">
        <v>58</v>
      </c>
      <c r="C170" s="55"/>
      <c r="D170" s="45"/>
      <c r="E170" s="45"/>
      <c r="F170" s="45"/>
      <c r="G170" s="45">
        <v>18</v>
      </c>
      <c r="H170" s="56">
        <v>18</v>
      </c>
      <c r="I170" s="45">
        <v>18</v>
      </c>
      <c r="J170" s="45">
        <v>18</v>
      </c>
      <c r="K170" s="45">
        <v>15</v>
      </c>
      <c r="L170" s="45">
        <v>14</v>
      </c>
      <c r="M170" s="55">
        <v>14</v>
      </c>
    </row>
    <row r="171" spans="1:13" x14ac:dyDescent="0.25">
      <c r="B171" s="26" t="s">
        <v>59</v>
      </c>
      <c r="C171" s="55"/>
      <c r="D171" s="45"/>
      <c r="E171" s="45"/>
      <c r="F171" s="45"/>
      <c r="G171" s="45"/>
      <c r="H171" s="56">
        <v>8</v>
      </c>
      <c r="I171" s="45">
        <v>7</v>
      </c>
      <c r="J171" s="45">
        <v>7</v>
      </c>
      <c r="K171" s="45">
        <v>7</v>
      </c>
      <c r="L171" s="45">
        <v>7</v>
      </c>
      <c r="M171" s="55">
        <v>7</v>
      </c>
    </row>
    <row r="172" spans="1:13" x14ac:dyDescent="0.25">
      <c r="B172" s="26" t="s">
        <v>182</v>
      </c>
      <c r="C172" s="55"/>
      <c r="D172" s="45"/>
      <c r="E172" s="45"/>
      <c r="F172" s="45"/>
      <c r="G172" s="45"/>
      <c r="H172" s="56"/>
      <c r="I172" s="45">
        <v>8</v>
      </c>
      <c r="J172" s="45">
        <v>5</v>
      </c>
      <c r="K172" s="45">
        <v>4</v>
      </c>
      <c r="L172" s="45">
        <v>4</v>
      </c>
      <c r="M172" s="55">
        <v>3</v>
      </c>
    </row>
    <row r="173" spans="1:13" x14ac:dyDescent="0.25">
      <c r="B173" t="s">
        <v>183</v>
      </c>
      <c r="C173" s="55"/>
      <c r="D173" s="45"/>
      <c r="E173" s="45"/>
      <c r="F173" s="45"/>
      <c r="G173" s="45"/>
      <c r="H173" s="56"/>
      <c r="I173" s="45"/>
      <c r="J173" s="45">
        <v>8</v>
      </c>
      <c r="K173" s="45">
        <v>8</v>
      </c>
      <c r="L173" s="45">
        <v>7</v>
      </c>
      <c r="M173" s="55">
        <v>6</v>
      </c>
    </row>
    <row r="174" spans="1:13" x14ac:dyDescent="0.25">
      <c r="B174" t="s">
        <v>205</v>
      </c>
      <c r="C174" s="55"/>
      <c r="D174" s="45"/>
      <c r="E174" s="45"/>
      <c r="F174" s="45"/>
      <c r="G174" s="45"/>
      <c r="H174" s="56"/>
      <c r="I174" s="45"/>
      <c r="J174" s="45"/>
      <c r="K174" s="45">
        <v>6</v>
      </c>
      <c r="L174" s="45">
        <v>6</v>
      </c>
      <c r="M174" s="55">
        <v>6</v>
      </c>
    </row>
    <row r="175" spans="1:13" x14ac:dyDescent="0.25">
      <c r="B175" t="s">
        <v>206</v>
      </c>
      <c r="C175" s="55"/>
      <c r="D175" s="45"/>
      <c r="E175" s="45"/>
      <c r="F175" s="45"/>
      <c r="G175" s="45"/>
      <c r="H175" s="56"/>
      <c r="I175" s="45"/>
      <c r="J175" s="45"/>
      <c r="K175" s="45"/>
      <c r="L175" s="45">
        <v>1</v>
      </c>
      <c r="M175" s="55">
        <v>0</v>
      </c>
    </row>
    <row r="176" spans="1:13" x14ac:dyDescent="0.25">
      <c r="B176" t="s">
        <v>184</v>
      </c>
      <c r="C176" s="55"/>
      <c r="D176" s="45"/>
      <c r="E176" s="45"/>
      <c r="F176" s="45"/>
      <c r="G176" s="45"/>
      <c r="H176" s="56"/>
      <c r="I176" s="45"/>
      <c r="J176" s="45"/>
      <c r="K176" s="45"/>
      <c r="L176" s="45"/>
      <c r="M176" s="55">
        <v>2</v>
      </c>
    </row>
    <row r="177" spans="1:13" x14ac:dyDescent="0.25">
      <c r="B177" s="18" t="s">
        <v>201</v>
      </c>
      <c r="C177" s="55">
        <v>4</v>
      </c>
      <c r="D177" s="45">
        <v>15</v>
      </c>
      <c r="E177" s="45">
        <v>46</v>
      </c>
      <c r="F177" s="45">
        <v>53</v>
      </c>
      <c r="G177" s="45">
        <v>67</v>
      </c>
      <c r="H177" s="56">
        <v>74</v>
      </c>
      <c r="I177" s="45">
        <v>81</v>
      </c>
      <c r="J177" s="45">
        <v>86</v>
      </c>
      <c r="K177" s="45">
        <v>84</v>
      </c>
      <c r="L177" s="45">
        <v>82</v>
      </c>
      <c r="M177" s="55">
        <v>69</v>
      </c>
    </row>
    <row r="178" spans="1:13" x14ac:dyDescent="0.25">
      <c r="B178" s="18" t="s">
        <v>204</v>
      </c>
      <c r="C178" s="55"/>
      <c r="D178" s="45">
        <v>4</v>
      </c>
      <c r="E178" s="45">
        <v>15</v>
      </c>
      <c r="F178" s="45">
        <v>49</v>
      </c>
      <c r="G178" s="45">
        <v>49</v>
      </c>
      <c r="H178" s="56">
        <v>66</v>
      </c>
      <c r="I178" s="57">
        <v>73</v>
      </c>
      <c r="J178" s="57">
        <v>78</v>
      </c>
      <c r="K178" s="57">
        <v>78</v>
      </c>
      <c r="L178" s="57">
        <v>81</v>
      </c>
      <c r="M178" s="57">
        <v>67</v>
      </c>
    </row>
    <row r="179" spans="1:13" x14ac:dyDescent="0.25">
      <c r="D179" s="26"/>
      <c r="E179" s="26"/>
      <c r="F179" s="51"/>
      <c r="G179" s="51"/>
      <c r="H179" s="54"/>
      <c r="I179" s="51"/>
      <c r="J179" s="43" t="s">
        <v>198</v>
      </c>
      <c r="K179" s="26"/>
      <c r="L179" s="26"/>
    </row>
    <row r="180" spans="1:13" x14ac:dyDescent="0.25">
      <c r="A180">
        <v>30</v>
      </c>
      <c r="B180" s="26" t="s">
        <v>179</v>
      </c>
      <c r="C180" s="55">
        <v>4</v>
      </c>
      <c r="D180" s="45">
        <v>4</v>
      </c>
      <c r="E180" s="45">
        <v>4</v>
      </c>
      <c r="F180" s="45">
        <v>4</v>
      </c>
      <c r="G180" s="45">
        <v>4</v>
      </c>
      <c r="H180" s="56">
        <v>4</v>
      </c>
      <c r="I180" s="45">
        <v>4</v>
      </c>
      <c r="J180" s="45">
        <v>3</v>
      </c>
      <c r="K180" s="26"/>
      <c r="L180" s="26"/>
    </row>
    <row r="181" spans="1:13" x14ac:dyDescent="0.25">
      <c r="B181" s="26" t="s">
        <v>56</v>
      </c>
      <c r="C181" s="55"/>
      <c r="D181" s="45">
        <v>5</v>
      </c>
      <c r="E181" s="45">
        <v>5</v>
      </c>
      <c r="F181" s="45">
        <v>5</v>
      </c>
      <c r="G181" s="45">
        <v>5</v>
      </c>
      <c r="H181" s="56">
        <v>5</v>
      </c>
      <c r="I181" s="45">
        <v>5</v>
      </c>
      <c r="J181" s="45">
        <v>2</v>
      </c>
      <c r="K181" s="26"/>
      <c r="L181" s="26"/>
    </row>
    <row r="182" spans="1:13" x14ac:dyDescent="0.25">
      <c r="B182" s="26" t="s">
        <v>180</v>
      </c>
      <c r="C182" s="55"/>
      <c r="D182" s="45"/>
      <c r="E182" s="45">
        <v>42</v>
      </c>
      <c r="F182" s="45">
        <v>42</v>
      </c>
      <c r="G182" s="45">
        <v>34</v>
      </c>
      <c r="H182" s="56">
        <v>32</v>
      </c>
      <c r="I182" s="45">
        <v>29</v>
      </c>
      <c r="J182" s="45">
        <v>26</v>
      </c>
      <c r="K182" s="26"/>
      <c r="L182" s="26"/>
    </row>
    <row r="183" spans="1:13" x14ac:dyDescent="0.25">
      <c r="B183" s="26" t="s">
        <v>57</v>
      </c>
      <c r="C183" s="55"/>
      <c r="D183" s="45"/>
      <c r="E183" s="45"/>
      <c r="F183" s="45">
        <v>6</v>
      </c>
      <c r="G183" s="45">
        <v>5</v>
      </c>
      <c r="H183" s="56">
        <v>5</v>
      </c>
      <c r="I183" s="45">
        <v>5</v>
      </c>
      <c r="J183" s="45">
        <v>4</v>
      </c>
      <c r="K183" s="26"/>
      <c r="L183" s="26"/>
    </row>
    <row r="184" spans="1:13" x14ac:dyDescent="0.25">
      <c r="B184" s="26" t="s">
        <v>58</v>
      </c>
      <c r="C184" s="55"/>
      <c r="D184" s="45"/>
      <c r="E184" s="45"/>
      <c r="F184" s="45"/>
      <c r="G184" s="45">
        <v>12</v>
      </c>
      <c r="H184" s="56">
        <v>12</v>
      </c>
      <c r="I184" s="45">
        <v>11</v>
      </c>
      <c r="J184" s="45">
        <v>9</v>
      </c>
      <c r="K184" s="26"/>
      <c r="L184" s="26"/>
    </row>
    <row r="185" spans="1:13" x14ac:dyDescent="0.25">
      <c r="B185" s="26" t="s">
        <v>59</v>
      </c>
      <c r="C185" s="55"/>
      <c r="D185" s="45"/>
      <c r="E185" s="45"/>
      <c r="F185" s="45"/>
      <c r="G185" s="45"/>
      <c r="H185" s="56">
        <v>13</v>
      </c>
      <c r="I185" s="45">
        <v>13</v>
      </c>
      <c r="J185" s="45">
        <v>11</v>
      </c>
      <c r="K185" s="26"/>
      <c r="L185" s="26"/>
    </row>
    <row r="186" spans="1:13" x14ac:dyDescent="0.25">
      <c r="B186" s="26" t="s">
        <v>182</v>
      </c>
      <c r="C186" s="55"/>
      <c r="D186" s="45"/>
      <c r="E186" s="45"/>
      <c r="F186" s="45"/>
      <c r="G186" s="45"/>
      <c r="H186" s="56"/>
      <c r="I186" s="45">
        <v>11</v>
      </c>
      <c r="J186" s="45">
        <v>8</v>
      </c>
      <c r="K186" s="26"/>
      <c r="L186" s="26"/>
    </row>
    <row r="187" spans="1:13" x14ac:dyDescent="0.25">
      <c r="B187" t="s">
        <v>183</v>
      </c>
      <c r="C187" s="55"/>
      <c r="D187" s="45"/>
      <c r="E187" s="45"/>
      <c r="F187" s="45"/>
      <c r="G187" s="45"/>
      <c r="H187" s="56"/>
      <c r="I187" s="45"/>
      <c r="J187" s="45">
        <v>2</v>
      </c>
      <c r="K187" s="26"/>
      <c r="L187" s="26"/>
    </row>
    <row r="188" spans="1:13" x14ac:dyDescent="0.25">
      <c r="B188" s="18" t="s">
        <v>201</v>
      </c>
      <c r="C188" s="55">
        <v>4</v>
      </c>
      <c r="D188" s="45">
        <v>9</v>
      </c>
      <c r="E188" s="45">
        <v>51</v>
      </c>
      <c r="F188" s="45">
        <v>57</v>
      </c>
      <c r="G188" s="45">
        <v>60</v>
      </c>
      <c r="H188" s="56">
        <v>71</v>
      </c>
      <c r="I188" s="45">
        <v>78</v>
      </c>
      <c r="J188" s="45">
        <v>65</v>
      </c>
      <c r="K188" s="26"/>
      <c r="L188" s="26"/>
    </row>
    <row r="189" spans="1:13" x14ac:dyDescent="0.25">
      <c r="B189" s="18" t="s">
        <v>204</v>
      </c>
      <c r="C189" s="55"/>
      <c r="D189" s="55"/>
      <c r="E189" s="45"/>
      <c r="F189" s="45">
        <v>51</v>
      </c>
      <c r="G189" s="55">
        <v>48</v>
      </c>
      <c r="H189" s="58">
        <v>58</v>
      </c>
      <c r="I189" s="57">
        <v>67</v>
      </c>
      <c r="J189" s="57">
        <v>63</v>
      </c>
    </row>
    <row r="190" spans="1:13" x14ac:dyDescent="0.25">
      <c r="F190" s="26"/>
    </row>
    <row r="192" spans="1:13" x14ac:dyDescent="0.25">
      <c r="E192" s="4"/>
    </row>
    <row r="193" spans="1:8" x14ac:dyDescent="0.25">
      <c r="A193" s="71" t="s">
        <v>182</v>
      </c>
      <c r="B193" t="s">
        <v>101</v>
      </c>
      <c r="C193" s="5" t="s">
        <v>102</v>
      </c>
      <c r="D193" s="5" t="s">
        <v>103</v>
      </c>
      <c r="E193" s="5" t="s">
        <v>37</v>
      </c>
      <c r="F193" s="5" t="s">
        <v>104</v>
      </c>
      <c r="G193" s="5" t="s">
        <v>105</v>
      </c>
      <c r="H193" s="5" t="s">
        <v>106</v>
      </c>
    </row>
    <row r="194" spans="1:8" x14ac:dyDescent="0.25">
      <c r="A194" s="26" t="s">
        <v>179</v>
      </c>
      <c r="B194" s="57">
        <v>0</v>
      </c>
      <c r="C194" s="57">
        <v>1</v>
      </c>
      <c r="D194" s="57">
        <v>1</v>
      </c>
      <c r="E194" s="16">
        <f>(B194+C194+D194)</f>
        <v>2</v>
      </c>
      <c r="F194" s="4">
        <f>(B194/E194)</f>
        <v>0</v>
      </c>
      <c r="G194" s="4">
        <f>(C194/E194)</f>
        <v>0.5</v>
      </c>
      <c r="H194" s="4">
        <f>(D194/E194)</f>
        <v>0.5</v>
      </c>
    </row>
    <row r="195" spans="1:8" x14ac:dyDescent="0.25">
      <c r="A195" s="26" t="s">
        <v>56</v>
      </c>
      <c r="B195" s="57">
        <v>1</v>
      </c>
      <c r="C195" s="57">
        <v>2</v>
      </c>
      <c r="D195" s="57">
        <v>5</v>
      </c>
      <c r="E195" s="16">
        <f t="shared" ref="E195:E200" si="9">(B195+C195+D195)</f>
        <v>8</v>
      </c>
      <c r="F195" s="4">
        <f t="shared" ref="F195:F200" si="10">(B195/E195)</f>
        <v>0.125</v>
      </c>
      <c r="G195" s="4">
        <f t="shared" ref="G195:G200" si="11">(C195/E195)</f>
        <v>0.25</v>
      </c>
      <c r="H195" s="4">
        <f t="shared" ref="H195:H200" si="12">(D195/E195)</f>
        <v>0.625</v>
      </c>
    </row>
    <row r="196" spans="1:8" x14ac:dyDescent="0.25">
      <c r="A196" s="26" t="s">
        <v>180</v>
      </c>
      <c r="B196" s="57">
        <v>21</v>
      </c>
      <c r="C196" s="57">
        <v>9</v>
      </c>
      <c r="D196" s="57">
        <v>11</v>
      </c>
      <c r="E196" s="16">
        <f t="shared" si="9"/>
        <v>41</v>
      </c>
      <c r="F196" s="4">
        <f t="shared" si="10"/>
        <v>0.51219512195121952</v>
      </c>
      <c r="G196" s="4">
        <f t="shared" si="11"/>
        <v>0.21951219512195122</v>
      </c>
      <c r="H196" s="4">
        <f t="shared" si="12"/>
        <v>0.26829268292682928</v>
      </c>
    </row>
    <row r="197" spans="1:8" x14ac:dyDescent="0.25">
      <c r="A197" s="26" t="s">
        <v>57</v>
      </c>
      <c r="B197" s="57">
        <v>5</v>
      </c>
      <c r="C197" s="57">
        <v>18</v>
      </c>
      <c r="D197" s="57">
        <v>7</v>
      </c>
      <c r="E197" s="16">
        <f t="shared" si="9"/>
        <v>30</v>
      </c>
      <c r="F197" s="4">
        <f t="shared" si="10"/>
        <v>0.16666666666666666</v>
      </c>
      <c r="G197" s="4">
        <f t="shared" si="11"/>
        <v>0.6</v>
      </c>
      <c r="H197" s="4">
        <f t="shared" si="12"/>
        <v>0.23333333333333334</v>
      </c>
    </row>
    <row r="198" spans="1:8" x14ac:dyDescent="0.25">
      <c r="A198" s="26" t="s">
        <v>58</v>
      </c>
      <c r="B198" s="57">
        <v>7</v>
      </c>
      <c r="C198" s="57">
        <v>21</v>
      </c>
      <c r="D198" s="57">
        <v>23</v>
      </c>
      <c r="E198" s="16">
        <f t="shared" si="9"/>
        <v>51</v>
      </c>
      <c r="F198" s="4">
        <f t="shared" si="10"/>
        <v>0.13725490196078433</v>
      </c>
      <c r="G198" s="4">
        <f t="shared" si="11"/>
        <v>0.41176470588235292</v>
      </c>
      <c r="H198" s="4">
        <f t="shared" si="12"/>
        <v>0.45098039215686275</v>
      </c>
    </row>
    <row r="199" spans="1:8" x14ac:dyDescent="0.25">
      <c r="A199" s="26" t="s">
        <v>59</v>
      </c>
      <c r="B199" s="57">
        <v>6</v>
      </c>
      <c r="C199" s="57">
        <v>11</v>
      </c>
      <c r="D199" s="57">
        <v>22</v>
      </c>
      <c r="E199" s="16">
        <f t="shared" si="9"/>
        <v>39</v>
      </c>
      <c r="F199" s="4">
        <f t="shared" si="10"/>
        <v>0.15384615384615385</v>
      </c>
      <c r="G199" s="4">
        <f t="shared" si="11"/>
        <v>0.28205128205128205</v>
      </c>
      <c r="H199" s="4">
        <f t="shared" si="12"/>
        <v>0.5641025641025641</v>
      </c>
    </row>
    <row r="200" spans="1:8" x14ac:dyDescent="0.25">
      <c r="A200" s="26" t="s">
        <v>182</v>
      </c>
      <c r="B200" s="57">
        <v>34</v>
      </c>
      <c r="C200" s="57">
        <v>21</v>
      </c>
      <c r="D200" s="57">
        <v>6</v>
      </c>
      <c r="E200" s="16">
        <f t="shared" si="9"/>
        <v>61</v>
      </c>
      <c r="F200" s="4">
        <f t="shared" si="10"/>
        <v>0.55737704918032782</v>
      </c>
      <c r="G200" s="4">
        <f t="shared" si="11"/>
        <v>0.34426229508196721</v>
      </c>
      <c r="H200" s="4">
        <f t="shared" si="12"/>
        <v>9.8360655737704916E-2</v>
      </c>
    </row>
    <row r="201" spans="1:8" x14ac:dyDescent="0.25">
      <c r="E201" s="4"/>
    </row>
    <row r="202" spans="1:8" x14ac:dyDescent="0.25">
      <c r="A202" s="71" t="s">
        <v>209</v>
      </c>
      <c r="B202" t="s">
        <v>107</v>
      </c>
      <c r="C202" s="5" t="s">
        <v>108</v>
      </c>
      <c r="D202" s="5" t="s">
        <v>109</v>
      </c>
      <c r="E202" s="5" t="s">
        <v>37</v>
      </c>
      <c r="F202" s="5" t="s">
        <v>110</v>
      </c>
      <c r="G202" s="5" t="s">
        <v>111</v>
      </c>
      <c r="H202" s="5" t="s">
        <v>112</v>
      </c>
    </row>
    <row r="203" spans="1:8" x14ac:dyDescent="0.25">
      <c r="A203" s="26" t="s">
        <v>179</v>
      </c>
      <c r="B203" s="57">
        <v>2</v>
      </c>
      <c r="C203" s="57">
        <v>3</v>
      </c>
      <c r="D203" s="57">
        <v>3</v>
      </c>
      <c r="E203" s="16">
        <f>(B203+C203+D203)</f>
        <v>8</v>
      </c>
      <c r="F203" s="4">
        <f>(B203/E203)</f>
        <v>0.25</v>
      </c>
      <c r="G203" s="4">
        <f>(C203/E203)</f>
        <v>0.375</v>
      </c>
      <c r="H203" s="4">
        <f>(D203/E203)</f>
        <v>0.375</v>
      </c>
    </row>
    <row r="204" spans="1:8" x14ac:dyDescent="0.25">
      <c r="A204" s="26" t="s">
        <v>56</v>
      </c>
      <c r="B204" s="57">
        <v>5</v>
      </c>
      <c r="C204" s="57">
        <v>4</v>
      </c>
      <c r="D204" s="57">
        <v>2</v>
      </c>
      <c r="E204" s="16">
        <f t="shared" ref="E204:E210" si="13">(B204+C204+D204)</f>
        <v>11</v>
      </c>
      <c r="F204" s="4">
        <f t="shared" ref="F204:F210" si="14">(B204/E204)</f>
        <v>0.45454545454545453</v>
      </c>
      <c r="G204" s="4">
        <f t="shared" ref="G204:G210" si="15">(C204/E204)</f>
        <v>0.36363636363636365</v>
      </c>
      <c r="H204" s="4">
        <f t="shared" ref="H204:H210" si="16">(D204/E204)</f>
        <v>0.18181818181818182</v>
      </c>
    </row>
    <row r="205" spans="1:8" x14ac:dyDescent="0.25">
      <c r="A205" s="26" t="s">
        <v>180</v>
      </c>
      <c r="B205" s="57">
        <v>4</v>
      </c>
      <c r="C205" s="57">
        <v>9</v>
      </c>
      <c r="D205" s="57">
        <v>26</v>
      </c>
      <c r="E205" s="16">
        <f t="shared" si="13"/>
        <v>39</v>
      </c>
      <c r="F205" s="4">
        <f t="shared" si="14"/>
        <v>0.10256410256410256</v>
      </c>
      <c r="G205" s="4">
        <f t="shared" si="15"/>
        <v>0.23076923076923078</v>
      </c>
      <c r="H205" s="4">
        <f t="shared" si="16"/>
        <v>0.66666666666666663</v>
      </c>
    </row>
    <row r="206" spans="1:8" x14ac:dyDescent="0.25">
      <c r="A206" s="26" t="s">
        <v>57</v>
      </c>
      <c r="B206" s="57">
        <v>7</v>
      </c>
      <c r="C206" s="57">
        <v>20</v>
      </c>
      <c r="D206" s="57">
        <v>4</v>
      </c>
      <c r="E206" s="16">
        <f t="shared" si="13"/>
        <v>31</v>
      </c>
      <c r="F206" s="4">
        <f t="shared" si="14"/>
        <v>0.22580645161290322</v>
      </c>
      <c r="G206" s="4">
        <f t="shared" si="15"/>
        <v>0.64516129032258063</v>
      </c>
      <c r="H206" s="4">
        <f t="shared" si="16"/>
        <v>0.12903225806451613</v>
      </c>
    </row>
    <row r="207" spans="1:8" x14ac:dyDescent="0.25">
      <c r="A207" s="26" t="s">
        <v>58</v>
      </c>
      <c r="B207" s="57">
        <v>35</v>
      </c>
      <c r="C207" s="57">
        <v>16</v>
      </c>
      <c r="D207" s="57">
        <v>9</v>
      </c>
      <c r="E207" s="16">
        <f t="shared" si="13"/>
        <v>60</v>
      </c>
      <c r="F207" s="4">
        <f t="shared" si="14"/>
        <v>0.58333333333333337</v>
      </c>
      <c r="G207" s="4">
        <f t="shared" si="15"/>
        <v>0.26666666666666666</v>
      </c>
      <c r="H207" s="4">
        <f t="shared" si="16"/>
        <v>0.15</v>
      </c>
    </row>
    <row r="208" spans="1:8" x14ac:dyDescent="0.25">
      <c r="A208" s="26" t="s">
        <v>59</v>
      </c>
      <c r="B208" s="57">
        <v>9</v>
      </c>
      <c r="C208" s="57">
        <v>8</v>
      </c>
      <c r="D208" s="57">
        <v>11</v>
      </c>
      <c r="E208" s="16">
        <f t="shared" si="13"/>
        <v>28</v>
      </c>
      <c r="F208" s="4">
        <f t="shared" si="14"/>
        <v>0.32142857142857145</v>
      </c>
      <c r="G208" s="4">
        <f t="shared" si="15"/>
        <v>0.2857142857142857</v>
      </c>
      <c r="H208" s="4">
        <f t="shared" si="16"/>
        <v>0.39285714285714285</v>
      </c>
    </row>
    <row r="209" spans="1:8" x14ac:dyDescent="0.25">
      <c r="A209" s="26" t="s">
        <v>182</v>
      </c>
      <c r="B209" s="57">
        <v>4</v>
      </c>
      <c r="C209" s="57">
        <v>8</v>
      </c>
      <c r="D209" s="57">
        <v>8</v>
      </c>
      <c r="E209" s="16">
        <f t="shared" si="13"/>
        <v>20</v>
      </c>
      <c r="F209" s="4">
        <f t="shared" si="14"/>
        <v>0.2</v>
      </c>
      <c r="G209" s="4">
        <f t="shared" si="15"/>
        <v>0.4</v>
      </c>
      <c r="H209" s="4">
        <f t="shared" si="16"/>
        <v>0.4</v>
      </c>
    </row>
    <row r="210" spans="1:8" x14ac:dyDescent="0.25">
      <c r="A210" t="s">
        <v>183</v>
      </c>
      <c r="B210">
        <v>17</v>
      </c>
      <c r="C210">
        <v>10</v>
      </c>
      <c r="D210">
        <v>2</v>
      </c>
      <c r="E210" s="16">
        <f t="shared" si="13"/>
        <v>29</v>
      </c>
      <c r="F210" s="4">
        <f t="shared" si="14"/>
        <v>0.58620689655172409</v>
      </c>
      <c r="G210" s="4">
        <f t="shared" si="15"/>
        <v>0.34482758620689657</v>
      </c>
      <c r="H210" s="4">
        <f t="shared" si="16"/>
        <v>6.8965517241379309E-2</v>
      </c>
    </row>
    <row r="212" spans="1:8" x14ac:dyDescent="0.25">
      <c r="A212" s="71" t="s">
        <v>60</v>
      </c>
      <c r="B212" t="s">
        <v>113</v>
      </c>
      <c r="C212" s="5" t="s">
        <v>114</v>
      </c>
      <c r="D212" s="5" t="s">
        <v>115</v>
      </c>
      <c r="E212" s="5" t="s">
        <v>37</v>
      </c>
      <c r="F212" s="5" t="s">
        <v>88</v>
      </c>
      <c r="G212" s="5" t="s">
        <v>116</v>
      </c>
      <c r="H212" s="5" t="s">
        <v>117</v>
      </c>
    </row>
    <row r="213" spans="1:8" x14ac:dyDescent="0.25">
      <c r="A213" s="26" t="s">
        <v>179</v>
      </c>
      <c r="B213">
        <v>1</v>
      </c>
      <c r="C213">
        <v>0</v>
      </c>
      <c r="D213" s="45">
        <v>0</v>
      </c>
      <c r="E213">
        <f>(B213+C213+D213)</f>
        <v>1</v>
      </c>
      <c r="F213" s="4">
        <f>(B213/E213)</f>
        <v>1</v>
      </c>
      <c r="G213" s="4">
        <f>(C213/E213)</f>
        <v>0</v>
      </c>
      <c r="H213" s="4">
        <f>(D213/E213)</f>
        <v>0</v>
      </c>
    </row>
    <row r="214" spans="1:8" x14ac:dyDescent="0.25">
      <c r="A214" s="26" t="s">
        <v>56</v>
      </c>
      <c r="B214">
        <v>4</v>
      </c>
      <c r="C214">
        <v>4</v>
      </c>
      <c r="D214" s="45">
        <v>4</v>
      </c>
      <c r="E214">
        <f t="shared" ref="E214:E221" si="17">(B214+C214+D214)</f>
        <v>12</v>
      </c>
      <c r="F214" s="4">
        <f t="shared" ref="F214" si="18">(B214/E214)</f>
        <v>0.33333333333333331</v>
      </c>
      <c r="G214" s="4">
        <f>(C214/E214)</f>
        <v>0.33333333333333331</v>
      </c>
      <c r="H214" s="4">
        <f t="shared" ref="H214:H221" si="19">(D214/E214)</f>
        <v>0.33333333333333331</v>
      </c>
    </row>
    <row r="215" spans="1:8" x14ac:dyDescent="0.25">
      <c r="A215" s="26" t="s">
        <v>180</v>
      </c>
      <c r="B215">
        <v>9</v>
      </c>
      <c r="C215">
        <v>7</v>
      </c>
      <c r="D215" s="45">
        <v>10</v>
      </c>
      <c r="E215">
        <f t="shared" si="17"/>
        <v>26</v>
      </c>
      <c r="F215" s="4">
        <f t="shared" ref="F215" si="20">(B215/E215)</f>
        <v>0.34615384615384615</v>
      </c>
      <c r="G215" s="4">
        <f t="shared" ref="G215:G221" si="21">(C215/E215)</f>
        <v>0.26923076923076922</v>
      </c>
      <c r="H215" s="4">
        <f t="shared" si="19"/>
        <v>0.38461538461538464</v>
      </c>
    </row>
    <row r="216" spans="1:8" x14ac:dyDescent="0.25">
      <c r="A216" s="26" t="s">
        <v>57</v>
      </c>
      <c r="B216">
        <v>14</v>
      </c>
      <c r="C216">
        <v>6</v>
      </c>
      <c r="D216" s="45">
        <v>16</v>
      </c>
      <c r="E216">
        <f t="shared" si="17"/>
        <v>36</v>
      </c>
      <c r="F216" s="4">
        <f t="shared" ref="F216" si="22">(B216/E216)</f>
        <v>0.3888888888888889</v>
      </c>
      <c r="G216" s="4">
        <f t="shared" si="21"/>
        <v>0.16666666666666666</v>
      </c>
      <c r="H216" s="4">
        <f t="shared" si="19"/>
        <v>0.44444444444444442</v>
      </c>
    </row>
    <row r="217" spans="1:8" x14ac:dyDescent="0.25">
      <c r="A217" s="26" t="s">
        <v>58</v>
      </c>
      <c r="B217">
        <v>12</v>
      </c>
      <c r="C217">
        <v>22</v>
      </c>
      <c r="D217" s="45">
        <v>6</v>
      </c>
      <c r="E217">
        <f t="shared" si="17"/>
        <v>40</v>
      </c>
      <c r="F217" s="4">
        <f t="shared" ref="F217" si="23">(B217/E217)</f>
        <v>0.3</v>
      </c>
      <c r="G217" s="4">
        <f t="shared" si="21"/>
        <v>0.55000000000000004</v>
      </c>
      <c r="H217" s="4">
        <f t="shared" si="19"/>
        <v>0.15</v>
      </c>
    </row>
    <row r="218" spans="1:8" x14ac:dyDescent="0.25">
      <c r="A218" s="26" t="s">
        <v>59</v>
      </c>
      <c r="B218">
        <v>4</v>
      </c>
      <c r="C218">
        <v>7</v>
      </c>
      <c r="D218" s="45">
        <v>9</v>
      </c>
      <c r="E218">
        <f t="shared" si="17"/>
        <v>20</v>
      </c>
      <c r="F218" s="4">
        <f t="shared" ref="F218" si="24">(B218/E218)</f>
        <v>0.2</v>
      </c>
      <c r="G218" s="4">
        <f t="shared" si="21"/>
        <v>0.35</v>
      </c>
      <c r="H218" s="4">
        <f t="shared" si="19"/>
        <v>0.45</v>
      </c>
    </row>
    <row r="219" spans="1:8" x14ac:dyDescent="0.25">
      <c r="A219" s="26" t="s">
        <v>182</v>
      </c>
      <c r="B219">
        <v>3</v>
      </c>
      <c r="C219">
        <v>14</v>
      </c>
      <c r="D219" s="45">
        <v>4</v>
      </c>
      <c r="E219">
        <f t="shared" si="17"/>
        <v>21</v>
      </c>
      <c r="F219" s="4">
        <f t="shared" ref="F219" si="25">(B219/E219)</f>
        <v>0.14285714285714285</v>
      </c>
      <c r="G219" s="4">
        <f t="shared" si="21"/>
        <v>0.66666666666666663</v>
      </c>
      <c r="H219" s="4">
        <f t="shared" si="19"/>
        <v>0.19047619047619047</v>
      </c>
    </row>
    <row r="220" spans="1:8" x14ac:dyDescent="0.25">
      <c r="A220" t="s">
        <v>183</v>
      </c>
      <c r="B220">
        <v>3</v>
      </c>
      <c r="C220">
        <v>7</v>
      </c>
      <c r="D220" s="45">
        <v>5</v>
      </c>
      <c r="E220">
        <f t="shared" si="17"/>
        <v>15</v>
      </c>
      <c r="F220" s="4">
        <f t="shared" ref="F220" si="26">(B220/E220)</f>
        <v>0.2</v>
      </c>
      <c r="G220" s="4">
        <f t="shared" si="21"/>
        <v>0.46666666666666667</v>
      </c>
      <c r="H220" s="4">
        <f t="shared" si="19"/>
        <v>0.33333333333333331</v>
      </c>
    </row>
    <row r="221" spans="1:8" x14ac:dyDescent="0.25">
      <c r="A221" t="s">
        <v>60</v>
      </c>
      <c r="B221">
        <v>0</v>
      </c>
      <c r="C221">
        <v>4</v>
      </c>
      <c r="D221" s="45">
        <v>2</v>
      </c>
      <c r="E221">
        <f t="shared" si="17"/>
        <v>6</v>
      </c>
      <c r="F221" s="4">
        <f t="shared" ref="F221" si="27">(B221/E221)</f>
        <v>0</v>
      </c>
      <c r="G221" s="4">
        <f t="shared" si="21"/>
        <v>0.66666666666666663</v>
      </c>
      <c r="H221" s="4">
        <f t="shared" si="19"/>
        <v>0.33333333333333331</v>
      </c>
    </row>
    <row r="223" spans="1:8" x14ac:dyDescent="0.25">
      <c r="A223" s="71" t="s">
        <v>61</v>
      </c>
      <c r="B223" t="s">
        <v>118</v>
      </c>
      <c r="C223" s="5" t="s">
        <v>119</v>
      </c>
      <c r="D223" s="5" t="s">
        <v>120</v>
      </c>
      <c r="E223" s="5" t="s">
        <v>37</v>
      </c>
      <c r="F223" s="5" t="s">
        <v>124</v>
      </c>
      <c r="G223" s="5" t="s">
        <v>125</v>
      </c>
      <c r="H223" s="5" t="s">
        <v>126</v>
      </c>
    </row>
    <row r="224" spans="1:8" x14ac:dyDescent="0.25">
      <c r="A224" s="26" t="s">
        <v>179</v>
      </c>
      <c r="B224">
        <v>0</v>
      </c>
      <c r="C224">
        <v>0</v>
      </c>
      <c r="D224">
        <v>0</v>
      </c>
      <c r="E224">
        <f>(B224+C224+D224)</f>
        <v>0</v>
      </c>
      <c r="F224" s="4">
        <v>0</v>
      </c>
      <c r="G224" s="4">
        <v>0</v>
      </c>
      <c r="H224" s="4">
        <v>0</v>
      </c>
    </row>
    <row r="225" spans="1:8" x14ac:dyDescent="0.25">
      <c r="A225" s="26" t="s">
        <v>56</v>
      </c>
      <c r="B225">
        <v>7</v>
      </c>
      <c r="C225">
        <v>3</v>
      </c>
      <c r="D225">
        <v>6</v>
      </c>
      <c r="E225">
        <f t="shared" ref="E225:E233" si="28">(B225+C225+D225)</f>
        <v>16</v>
      </c>
      <c r="F225" s="4">
        <f>(B225/E225)</f>
        <v>0.4375</v>
      </c>
      <c r="G225" s="4">
        <f t="shared" ref="G225:G233" si="29">(C225/E225)</f>
        <v>0.1875</v>
      </c>
      <c r="H225" s="4">
        <f t="shared" ref="H225:H233" si="30">(D225/E225)</f>
        <v>0.375</v>
      </c>
    </row>
    <row r="226" spans="1:8" x14ac:dyDescent="0.25">
      <c r="A226" s="26" t="s">
        <v>180</v>
      </c>
      <c r="B226">
        <v>9</v>
      </c>
      <c r="C226">
        <v>15</v>
      </c>
      <c r="D226">
        <v>20</v>
      </c>
      <c r="E226">
        <f t="shared" si="28"/>
        <v>44</v>
      </c>
      <c r="F226" s="4">
        <f t="shared" ref="F226:F233" si="31">(B226/E226)</f>
        <v>0.20454545454545456</v>
      </c>
      <c r="G226" s="4">
        <f t="shared" si="29"/>
        <v>0.34090909090909088</v>
      </c>
      <c r="H226" s="4">
        <f t="shared" si="30"/>
        <v>0.45454545454545453</v>
      </c>
    </row>
    <row r="227" spans="1:8" x14ac:dyDescent="0.25">
      <c r="A227" s="26" t="s">
        <v>57</v>
      </c>
      <c r="B227">
        <v>5</v>
      </c>
      <c r="C227">
        <v>4</v>
      </c>
      <c r="D227">
        <v>17</v>
      </c>
      <c r="E227">
        <f t="shared" si="28"/>
        <v>26</v>
      </c>
      <c r="F227" s="4">
        <f t="shared" si="31"/>
        <v>0.19230769230769232</v>
      </c>
      <c r="G227" s="4">
        <f t="shared" si="29"/>
        <v>0.15384615384615385</v>
      </c>
      <c r="H227" s="4">
        <f t="shared" si="30"/>
        <v>0.65384615384615385</v>
      </c>
    </row>
    <row r="228" spans="1:8" x14ac:dyDescent="0.25">
      <c r="A228" s="26" t="s">
        <v>58</v>
      </c>
      <c r="B228">
        <v>15</v>
      </c>
      <c r="C228">
        <v>17</v>
      </c>
      <c r="D228">
        <v>13</v>
      </c>
      <c r="E228">
        <f t="shared" si="28"/>
        <v>45</v>
      </c>
      <c r="F228" s="4">
        <f t="shared" si="31"/>
        <v>0.33333333333333331</v>
      </c>
      <c r="G228" s="4">
        <f t="shared" si="29"/>
        <v>0.37777777777777777</v>
      </c>
      <c r="H228" s="4">
        <f t="shared" si="30"/>
        <v>0.28888888888888886</v>
      </c>
    </row>
    <row r="229" spans="1:8" x14ac:dyDescent="0.25">
      <c r="A229" s="26" t="s">
        <v>59</v>
      </c>
      <c r="B229">
        <v>12</v>
      </c>
      <c r="C229">
        <v>13</v>
      </c>
      <c r="D229">
        <v>13</v>
      </c>
      <c r="E229">
        <f t="shared" si="28"/>
        <v>38</v>
      </c>
      <c r="F229" s="4">
        <f t="shared" si="31"/>
        <v>0.31578947368421051</v>
      </c>
      <c r="G229" s="4">
        <f t="shared" si="29"/>
        <v>0.34210526315789475</v>
      </c>
      <c r="H229" s="4">
        <f t="shared" si="30"/>
        <v>0.34210526315789475</v>
      </c>
    </row>
    <row r="230" spans="1:8" x14ac:dyDescent="0.25">
      <c r="A230" s="26" t="s">
        <v>182</v>
      </c>
      <c r="B230">
        <v>2</v>
      </c>
      <c r="C230">
        <v>6</v>
      </c>
      <c r="D230">
        <v>0</v>
      </c>
      <c r="E230">
        <f t="shared" si="28"/>
        <v>8</v>
      </c>
      <c r="F230" s="4">
        <f t="shared" si="31"/>
        <v>0.25</v>
      </c>
      <c r="G230" s="4">
        <f t="shared" si="29"/>
        <v>0.75</v>
      </c>
      <c r="H230" s="4">
        <f t="shared" si="30"/>
        <v>0</v>
      </c>
    </row>
    <row r="231" spans="1:8" x14ac:dyDescent="0.25">
      <c r="A231" t="s">
        <v>183</v>
      </c>
      <c r="B231">
        <v>7</v>
      </c>
      <c r="C231">
        <v>7</v>
      </c>
      <c r="D231">
        <v>1</v>
      </c>
      <c r="E231">
        <f t="shared" si="28"/>
        <v>15</v>
      </c>
      <c r="F231" s="4">
        <f t="shared" si="31"/>
        <v>0.46666666666666667</v>
      </c>
      <c r="G231" s="4">
        <f t="shared" si="29"/>
        <v>0.46666666666666667</v>
      </c>
      <c r="H231" s="4">
        <f t="shared" si="30"/>
        <v>6.6666666666666666E-2</v>
      </c>
    </row>
    <row r="232" spans="1:8" x14ac:dyDescent="0.25">
      <c r="A232" t="s">
        <v>60</v>
      </c>
      <c r="B232">
        <v>0</v>
      </c>
      <c r="C232">
        <v>2</v>
      </c>
      <c r="D232">
        <v>1</v>
      </c>
      <c r="E232">
        <f t="shared" si="28"/>
        <v>3</v>
      </c>
      <c r="F232" s="4">
        <f t="shared" si="31"/>
        <v>0</v>
      </c>
      <c r="G232" s="4">
        <f t="shared" si="29"/>
        <v>0.66666666666666663</v>
      </c>
      <c r="H232" s="4">
        <f t="shared" si="30"/>
        <v>0.33333333333333331</v>
      </c>
    </row>
    <row r="233" spans="1:8" x14ac:dyDescent="0.25">
      <c r="A233" t="s">
        <v>61</v>
      </c>
      <c r="B233">
        <v>2</v>
      </c>
      <c r="C233">
        <v>3</v>
      </c>
      <c r="D233">
        <v>3</v>
      </c>
      <c r="E233">
        <f t="shared" si="28"/>
        <v>8</v>
      </c>
      <c r="F233" s="4">
        <f t="shared" si="31"/>
        <v>0.25</v>
      </c>
      <c r="G233" s="4">
        <f t="shared" si="29"/>
        <v>0.375</v>
      </c>
      <c r="H233" s="4">
        <f t="shared" si="30"/>
        <v>0.375</v>
      </c>
    </row>
    <row r="235" spans="1:8" x14ac:dyDescent="0.25">
      <c r="A235" s="71" t="s">
        <v>62</v>
      </c>
      <c r="B235" t="s">
        <v>121</v>
      </c>
      <c r="C235" s="5" t="s">
        <v>122</v>
      </c>
      <c r="D235" s="5" t="s">
        <v>123</v>
      </c>
      <c r="E235" s="5" t="s">
        <v>37</v>
      </c>
      <c r="F235" s="5" t="s">
        <v>127</v>
      </c>
      <c r="G235" s="5" t="s">
        <v>128</v>
      </c>
      <c r="H235" s="5" t="s">
        <v>129</v>
      </c>
    </row>
    <row r="236" spans="1:8" x14ac:dyDescent="0.25">
      <c r="A236" s="26" t="s">
        <v>179</v>
      </c>
      <c r="B236">
        <v>0</v>
      </c>
      <c r="C236" s="55">
        <v>1</v>
      </c>
      <c r="D236">
        <v>1</v>
      </c>
      <c r="E236">
        <f>(B236+C236+D236)</f>
        <v>2</v>
      </c>
      <c r="F236" s="4">
        <f>(B236/E236)</f>
        <v>0</v>
      </c>
      <c r="G236" s="4">
        <f>(C236/E236)</f>
        <v>0.5</v>
      </c>
      <c r="H236" s="4">
        <f>(D236/E236)</f>
        <v>0.5</v>
      </c>
    </row>
    <row r="237" spans="1:8" x14ac:dyDescent="0.25">
      <c r="A237" s="26" t="s">
        <v>56</v>
      </c>
      <c r="B237">
        <v>4</v>
      </c>
      <c r="C237" s="55">
        <v>3</v>
      </c>
      <c r="D237">
        <v>6</v>
      </c>
      <c r="E237">
        <f t="shared" ref="E237:E246" si="32">(B237+C237+D237)</f>
        <v>13</v>
      </c>
      <c r="F237" s="4">
        <f t="shared" ref="F237:F246" si="33">(B237/E237)</f>
        <v>0.30769230769230771</v>
      </c>
      <c r="G237" s="4">
        <f t="shared" ref="G237:G246" si="34">(C237/E237)</f>
        <v>0.23076923076923078</v>
      </c>
      <c r="H237" s="4">
        <f t="shared" ref="H237:H246" si="35">(D237/E237)</f>
        <v>0.46153846153846156</v>
      </c>
    </row>
    <row r="238" spans="1:8" x14ac:dyDescent="0.25">
      <c r="A238" s="26" t="s">
        <v>180</v>
      </c>
      <c r="B238">
        <v>12</v>
      </c>
      <c r="C238" s="55">
        <v>9</v>
      </c>
      <c r="D238">
        <v>18</v>
      </c>
      <c r="E238">
        <f t="shared" si="32"/>
        <v>39</v>
      </c>
      <c r="F238" s="4">
        <f t="shared" si="33"/>
        <v>0.30769230769230771</v>
      </c>
      <c r="G238" s="4">
        <f t="shared" si="34"/>
        <v>0.23076923076923078</v>
      </c>
      <c r="H238" s="4">
        <f t="shared" si="35"/>
        <v>0.46153846153846156</v>
      </c>
    </row>
    <row r="239" spans="1:8" x14ac:dyDescent="0.25">
      <c r="A239" s="26" t="s">
        <v>57</v>
      </c>
      <c r="B239">
        <v>16</v>
      </c>
      <c r="C239" s="55">
        <v>5</v>
      </c>
      <c r="D239">
        <v>6</v>
      </c>
      <c r="E239">
        <f t="shared" si="32"/>
        <v>27</v>
      </c>
      <c r="F239" s="4">
        <f t="shared" si="33"/>
        <v>0.59259259259259256</v>
      </c>
      <c r="G239" s="4">
        <f t="shared" si="34"/>
        <v>0.18518518518518517</v>
      </c>
      <c r="H239" s="4">
        <f t="shared" si="35"/>
        <v>0.22222222222222221</v>
      </c>
    </row>
    <row r="240" spans="1:8" x14ac:dyDescent="0.25">
      <c r="A240" s="26" t="s">
        <v>58</v>
      </c>
      <c r="B240">
        <v>21</v>
      </c>
      <c r="C240" s="55">
        <v>5</v>
      </c>
      <c r="D240">
        <v>14</v>
      </c>
      <c r="E240">
        <f t="shared" si="32"/>
        <v>40</v>
      </c>
      <c r="F240" s="4">
        <f t="shared" si="33"/>
        <v>0.52500000000000002</v>
      </c>
      <c r="G240" s="4">
        <f t="shared" si="34"/>
        <v>0.125</v>
      </c>
      <c r="H240" s="4">
        <f t="shared" si="35"/>
        <v>0.35</v>
      </c>
    </row>
    <row r="241" spans="1:8" x14ac:dyDescent="0.25">
      <c r="A241" s="26" t="s">
        <v>59</v>
      </c>
      <c r="B241">
        <v>10</v>
      </c>
      <c r="C241" s="55">
        <v>0</v>
      </c>
      <c r="D241">
        <v>7</v>
      </c>
      <c r="E241">
        <f t="shared" si="32"/>
        <v>17</v>
      </c>
      <c r="F241" s="4">
        <f t="shared" si="33"/>
        <v>0.58823529411764708</v>
      </c>
      <c r="G241" s="4">
        <f t="shared" si="34"/>
        <v>0</v>
      </c>
      <c r="H241" s="4">
        <f t="shared" si="35"/>
        <v>0.41176470588235292</v>
      </c>
    </row>
    <row r="242" spans="1:8" x14ac:dyDescent="0.25">
      <c r="A242" s="26" t="s">
        <v>182</v>
      </c>
      <c r="B242">
        <v>1</v>
      </c>
      <c r="C242" s="55">
        <v>0</v>
      </c>
      <c r="D242">
        <v>3</v>
      </c>
      <c r="E242">
        <f t="shared" si="32"/>
        <v>4</v>
      </c>
      <c r="F242" s="4">
        <f t="shared" si="33"/>
        <v>0.25</v>
      </c>
      <c r="G242" s="4">
        <f t="shared" si="34"/>
        <v>0</v>
      </c>
      <c r="H242" s="4">
        <f t="shared" si="35"/>
        <v>0.75</v>
      </c>
    </row>
    <row r="243" spans="1:8" x14ac:dyDescent="0.25">
      <c r="A243" t="s">
        <v>183</v>
      </c>
      <c r="B243">
        <v>3</v>
      </c>
      <c r="C243" s="55">
        <v>1</v>
      </c>
      <c r="D243">
        <v>6</v>
      </c>
      <c r="E243">
        <f t="shared" si="32"/>
        <v>10</v>
      </c>
      <c r="F243" s="4">
        <f t="shared" si="33"/>
        <v>0.3</v>
      </c>
      <c r="G243" s="4">
        <f t="shared" si="34"/>
        <v>0.1</v>
      </c>
      <c r="H243" s="4">
        <f t="shared" si="35"/>
        <v>0.6</v>
      </c>
    </row>
    <row r="244" spans="1:8" x14ac:dyDescent="0.25">
      <c r="A244" t="s">
        <v>60</v>
      </c>
      <c r="B244">
        <v>1</v>
      </c>
      <c r="C244" s="55">
        <v>0</v>
      </c>
      <c r="D244">
        <v>6</v>
      </c>
      <c r="E244">
        <f t="shared" si="32"/>
        <v>7</v>
      </c>
      <c r="F244" s="4">
        <f t="shared" si="33"/>
        <v>0.14285714285714285</v>
      </c>
      <c r="G244" s="4">
        <f t="shared" si="34"/>
        <v>0</v>
      </c>
      <c r="H244" s="4">
        <f t="shared" si="35"/>
        <v>0.8571428571428571</v>
      </c>
    </row>
    <row r="245" spans="1:8" x14ac:dyDescent="0.25">
      <c r="A245" t="s">
        <v>61</v>
      </c>
      <c r="B245">
        <v>0</v>
      </c>
      <c r="C245" s="55">
        <v>1</v>
      </c>
      <c r="D245">
        <v>0</v>
      </c>
      <c r="E245">
        <f t="shared" si="32"/>
        <v>1</v>
      </c>
      <c r="F245" s="4">
        <f t="shared" si="33"/>
        <v>0</v>
      </c>
      <c r="G245" s="4">
        <f t="shared" si="34"/>
        <v>1</v>
      </c>
      <c r="H245" s="4">
        <f t="shared" si="35"/>
        <v>0</v>
      </c>
    </row>
    <row r="246" spans="1:8" x14ac:dyDescent="0.25">
      <c r="A246" t="s">
        <v>184</v>
      </c>
      <c r="B246">
        <v>8</v>
      </c>
      <c r="C246" s="55">
        <v>1</v>
      </c>
      <c r="D246">
        <v>2</v>
      </c>
      <c r="E246">
        <f t="shared" si="32"/>
        <v>11</v>
      </c>
      <c r="F246" s="4">
        <f t="shared" si="33"/>
        <v>0.72727272727272729</v>
      </c>
      <c r="G246" s="4">
        <f t="shared" si="34"/>
        <v>9.0909090909090912E-2</v>
      </c>
      <c r="H246" s="4">
        <f t="shared" si="35"/>
        <v>0.18181818181818182</v>
      </c>
    </row>
    <row r="249" spans="1:8" x14ac:dyDescent="0.25">
      <c r="A249" s="66" t="s">
        <v>210</v>
      </c>
      <c r="B249" s="66" t="s">
        <v>182</v>
      </c>
      <c r="C249" s="66" t="s">
        <v>183</v>
      </c>
      <c r="D249" s="66" t="s">
        <v>60</v>
      </c>
      <c r="E249" s="66" t="s">
        <v>61</v>
      </c>
      <c r="F249" s="66" t="s">
        <v>184</v>
      </c>
      <c r="G249" s="66" t="s">
        <v>201</v>
      </c>
    </row>
    <row r="250" spans="1:8" x14ac:dyDescent="0.25">
      <c r="A250" s="66"/>
      <c r="B250" s="68">
        <f>((I72+I110+I136)/3)</f>
        <v>20.333333333333332</v>
      </c>
      <c r="C250" s="68">
        <f>((J36+J161+J187)/3)</f>
        <v>9.6666666666666661</v>
      </c>
      <c r="D250" s="68">
        <f>((K11+K62+K150)/3)</f>
        <v>2</v>
      </c>
      <c r="E250" s="68">
        <f>((L50+L87+L100)/3)</f>
        <v>2.6666666666666665</v>
      </c>
      <c r="F250" s="68">
        <f>((M25+M126+M176)/3)</f>
        <v>3.6666666666666665</v>
      </c>
      <c r="G250" s="66">
        <v>38.299999999999997</v>
      </c>
    </row>
    <row r="251" spans="1:8" x14ac:dyDescent="0.25">
      <c r="A251" s="66"/>
      <c r="B251" s="21">
        <f>(B250/38.3)</f>
        <v>0.53089643167972156</v>
      </c>
      <c r="C251" s="21">
        <f t="shared" ref="C251:F251" si="36">(C250/38.3)</f>
        <v>0.2523933855526545</v>
      </c>
      <c r="D251" s="21">
        <f t="shared" si="36"/>
        <v>5.2219321148825069E-2</v>
      </c>
      <c r="E251" s="21">
        <f t="shared" si="36"/>
        <v>6.962576153176675E-2</v>
      </c>
      <c r="F251" s="21">
        <f t="shared" si="36"/>
        <v>9.5735422106179288E-2</v>
      </c>
      <c r="G251" s="66"/>
    </row>
  </sheetData>
  <mergeCells count="1">
    <mergeCell ref="C1:J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P28"/>
  <sheetViews>
    <sheetView topLeftCell="C1" workbookViewId="0">
      <selection activeCell="D2" sqref="D2:D3"/>
    </sheetView>
  </sheetViews>
  <sheetFormatPr baseColWidth="10" defaultRowHeight="15" x14ac:dyDescent="0.25"/>
  <sheetData>
    <row r="2" spans="3:16" x14ac:dyDescent="0.25">
      <c r="D2" t="s">
        <v>214</v>
      </c>
      <c r="F2">
        <v>30</v>
      </c>
      <c r="G2">
        <v>37</v>
      </c>
      <c r="H2">
        <v>23</v>
      </c>
      <c r="I2">
        <v>32</v>
      </c>
      <c r="J2">
        <v>30</v>
      </c>
      <c r="K2">
        <v>32</v>
      </c>
      <c r="L2">
        <v>34</v>
      </c>
      <c r="M2">
        <v>30</v>
      </c>
      <c r="N2">
        <v>27</v>
      </c>
      <c r="O2">
        <v>28</v>
      </c>
    </row>
    <row r="3" spans="3:16" x14ac:dyDescent="0.25">
      <c r="D3" t="s">
        <v>207</v>
      </c>
      <c r="E3" t="s">
        <v>0</v>
      </c>
      <c r="F3" t="s">
        <v>1</v>
      </c>
      <c r="G3" s="26" t="s">
        <v>2</v>
      </c>
      <c r="H3" s="27">
        <v>370612</v>
      </c>
      <c r="I3" s="47" t="s">
        <v>3</v>
      </c>
      <c r="J3" s="57" t="s">
        <v>6</v>
      </c>
      <c r="K3" s="57" t="s">
        <v>7</v>
      </c>
      <c r="L3" s="27" t="s">
        <v>10</v>
      </c>
      <c r="M3" s="27">
        <v>42053</v>
      </c>
      <c r="N3" s="27">
        <v>42080</v>
      </c>
      <c r="O3" s="1">
        <v>42108</v>
      </c>
      <c r="P3" t="s">
        <v>218</v>
      </c>
    </row>
    <row r="4" spans="3:16" x14ac:dyDescent="0.25">
      <c r="C4" t="s">
        <v>215</v>
      </c>
      <c r="D4" s="26" t="s">
        <v>179</v>
      </c>
      <c r="E4" s="55">
        <v>3</v>
      </c>
      <c r="F4" s="45">
        <v>3</v>
      </c>
      <c r="G4" s="45">
        <v>3</v>
      </c>
      <c r="H4" s="45">
        <v>3</v>
      </c>
      <c r="I4" s="45">
        <v>3</v>
      </c>
      <c r="J4" s="56">
        <v>3</v>
      </c>
      <c r="K4" s="45">
        <v>3</v>
      </c>
      <c r="L4" s="45">
        <v>2</v>
      </c>
      <c r="M4" s="45">
        <v>2</v>
      </c>
      <c r="N4" s="45">
        <v>2</v>
      </c>
      <c r="O4" s="55">
        <v>0</v>
      </c>
      <c r="P4" s="93">
        <v>263</v>
      </c>
    </row>
    <row r="5" spans="3:16" x14ac:dyDescent="0.25">
      <c r="D5" s="26" t="s">
        <v>56</v>
      </c>
      <c r="E5" s="55"/>
      <c r="F5" s="45">
        <v>15</v>
      </c>
      <c r="G5" s="45">
        <v>15</v>
      </c>
      <c r="H5" s="45">
        <v>15</v>
      </c>
      <c r="I5" s="45">
        <v>12</v>
      </c>
      <c r="J5" s="56">
        <v>12</v>
      </c>
      <c r="K5" s="45">
        <v>12</v>
      </c>
      <c r="L5" s="45">
        <v>12</v>
      </c>
      <c r="M5" s="45">
        <v>12</v>
      </c>
      <c r="N5" s="45">
        <v>12</v>
      </c>
      <c r="O5" s="55">
        <v>4</v>
      </c>
      <c r="P5" s="93">
        <v>224</v>
      </c>
    </row>
    <row r="6" spans="3:16" x14ac:dyDescent="0.25">
      <c r="D6" s="26" t="s">
        <v>180</v>
      </c>
      <c r="E6" s="55"/>
      <c r="F6" s="45"/>
      <c r="G6" s="45">
        <v>22</v>
      </c>
      <c r="H6" s="45">
        <v>22</v>
      </c>
      <c r="I6" s="45">
        <v>16</v>
      </c>
      <c r="J6" s="56">
        <v>14</v>
      </c>
      <c r="K6" s="45">
        <v>14</v>
      </c>
      <c r="L6" s="45">
        <v>14</v>
      </c>
      <c r="M6" s="45">
        <v>14</v>
      </c>
      <c r="N6" s="45">
        <v>14</v>
      </c>
      <c r="O6" s="55">
        <v>12</v>
      </c>
      <c r="P6" s="93">
        <v>97</v>
      </c>
    </row>
    <row r="7" spans="3:16" x14ac:dyDescent="0.25">
      <c r="D7" s="26" t="s">
        <v>57</v>
      </c>
      <c r="E7" s="55"/>
      <c r="F7" s="45"/>
      <c r="G7" s="45"/>
      <c r="H7" s="45">
        <v>22</v>
      </c>
      <c r="I7" s="45">
        <v>21</v>
      </c>
      <c r="J7" s="56">
        <v>18</v>
      </c>
      <c r="K7" s="45">
        <v>18</v>
      </c>
      <c r="L7" s="45">
        <v>18</v>
      </c>
      <c r="M7" s="45">
        <v>18</v>
      </c>
      <c r="N7" s="45">
        <v>18</v>
      </c>
      <c r="O7" s="55">
        <v>16</v>
      </c>
      <c r="P7" s="93">
        <v>107</v>
      </c>
    </row>
    <row r="8" spans="3:16" x14ac:dyDescent="0.25">
      <c r="D8" s="26" t="s">
        <v>58</v>
      </c>
      <c r="E8" s="55"/>
      <c r="F8" s="45"/>
      <c r="G8" s="45"/>
      <c r="H8" s="45"/>
      <c r="I8" s="45">
        <v>31</v>
      </c>
      <c r="J8" s="56">
        <v>31</v>
      </c>
      <c r="K8" s="45">
        <v>31</v>
      </c>
      <c r="L8" s="45">
        <v>31</v>
      </c>
      <c r="M8" s="45">
        <v>23</v>
      </c>
      <c r="N8" s="45">
        <v>23</v>
      </c>
      <c r="O8" s="55">
        <v>21</v>
      </c>
      <c r="P8" s="93">
        <v>137</v>
      </c>
    </row>
    <row r="9" spans="3:16" x14ac:dyDescent="0.25">
      <c r="D9" s="26" t="s">
        <v>59</v>
      </c>
      <c r="E9" s="55"/>
      <c r="F9" s="45"/>
      <c r="G9" s="45"/>
      <c r="H9" s="45"/>
      <c r="I9" s="45"/>
      <c r="J9" s="56">
        <v>14</v>
      </c>
      <c r="K9" s="45">
        <v>14</v>
      </c>
      <c r="L9" s="45">
        <v>12</v>
      </c>
      <c r="M9" s="45">
        <v>12</v>
      </c>
      <c r="N9" s="45">
        <v>12</v>
      </c>
      <c r="O9" s="55">
        <v>10</v>
      </c>
      <c r="P9" s="93">
        <v>84</v>
      </c>
    </row>
    <row r="10" spans="3:16" x14ac:dyDescent="0.25">
      <c r="D10" s="26" t="s">
        <v>182</v>
      </c>
      <c r="E10" s="55"/>
      <c r="F10" s="45"/>
      <c r="G10" s="45"/>
      <c r="H10" s="45"/>
      <c r="I10" s="45"/>
      <c r="J10" s="56"/>
      <c r="K10" s="45">
        <v>3</v>
      </c>
      <c r="L10" s="45">
        <v>3</v>
      </c>
      <c r="M10" s="45">
        <v>1</v>
      </c>
      <c r="N10" s="45">
        <v>1</v>
      </c>
      <c r="O10" s="55">
        <v>1</v>
      </c>
      <c r="P10" s="93">
        <v>64</v>
      </c>
    </row>
    <row r="11" spans="3:16" x14ac:dyDescent="0.25">
      <c r="F11">
        <v>30</v>
      </c>
      <c r="G11">
        <v>37</v>
      </c>
      <c r="H11">
        <v>23</v>
      </c>
      <c r="I11">
        <v>32</v>
      </c>
      <c r="J11">
        <v>30</v>
      </c>
      <c r="K11">
        <v>32</v>
      </c>
      <c r="L11">
        <v>34</v>
      </c>
      <c r="M11">
        <v>30</v>
      </c>
      <c r="N11">
        <v>27</v>
      </c>
      <c r="O11">
        <v>28</v>
      </c>
    </row>
    <row r="12" spans="3:16" x14ac:dyDescent="0.25">
      <c r="E12" t="s">
        <v>0</v>
      </c>
      <c r="F12" t="s">
        <v>1</v>
      </c>
      <c r="G12" s="26" t="s">
        <v>2</v>
      </c>
      <c r="H12" s="27">
        <v>370612</v>
      </c>
      <c r="I12" s="47" t="s">
        <v>3</v>
      </c>
      <c r="J12" s="57" t="s">
        <v>6</v>
      </c>
      <c r="K12" s="57" t="s">
        <v>7</v>
      </c>
      <c r="L12" s="27" t="s">
        <v>10</v>
      </c>
      <c r="M12" s="27">
        <v>42053</v>
      </c>
      <c r="N12" s="27">
        <v>42080</v>
      </c>
      <c r="O12" s="1">
        <v>42108</v>
      </c>
    </row>
    <row r="13" spans="3:16" x14ac:dyDescent="0.25">
      <c r="C13" t="s">
        <v>216</v>
      </c>
      <c r="D13" s="26" t="s">
        <v>179</v>
      </c>
      <c r="E13" s="55">
        <v>4</v>
      </c>
      <c r="F13" s="45">
        <v>4</v>
      </c>
      <c r="G13" s="45">
        <v>4</v>
      </c>
      <c r="H13" s="45">
        <v>4</v>
      </c>
      <c r="I13" s="45">
        <v>4</v>
      </c>
      <c r="J13" s="56">
        <v>4</v>
      </c>
      <c r="K13" s="45">
        <v>4</v>
      </c>
      <c r="L13" s="45">
        <v>4</v>
      </c>
      <c r="M13" s="45">
        <v>4</v>
      </c>
      <c r="N13" s="45">
        <v>4</v>
      </c>
      <c r="O13" s="55">
        <v>1</v>
      </c>
      <c r="P13" s="93">
        <v>303</v>
      </c>
    </row>
    <row r="14" spans="3:16" x14ac:dyDescent="0.25">
      <c r="D14" s="26" t="s">
        <v>56</v>
      </c>
      <c r="E14" s="55"/>
      <c r="F14" s="45">
        <v>14</v>
      </c>
      <c r="G14" s="45">
        <v>14</v>
      </c>
      <c r="H14" s="45">
        <v>14</v>
      </c>
      <c r="I14" s="45">
        <v>14</v>
      </c>
      <c r="J14" s="56">
        <v>8</v>
      </c>
      <c r="K14" s="45">
        <v>8</v>
      </c>
      <c r="L14" s="45">
        <v>6</v>
      </c>
      <c r="M14" s="45">
        <v>5</v>
      </c>
      <c r="N14" s="45">
        <v>4</v>
      </c>
      <c r="O14" s="55">
        <v>3</v>
      </c>
      <c r="P14" s="93">
        <v>168</v>
      </c>
    </row>
    <row r="15" spans="3:16" x14ac:dyDescent="0.25">
      <c r="D15" s="26" t="s">
        <v>180</v>
      </c>
      <c r="E15" s="55"/>
      <c r="F15" s="45"/>
      <c r="G15" s="45">
        <v>31</v>
      </c>
      <c r="H15" s="45">
        <v>31</v>
      </c>
      <c r="I15" s="45">
        <v>31</v>
      </c>
      <c r="J15" s="56">
        <v>11</v>
      </c>
      <c r="K15" s="45">
        <v>9</v>
      </c>
      <c r="L15" s="45">
        <v>9</v>
      </c>
      <c r="M15" s="45">
        <v>9</v>
      </c>
      <c r="N15" s="45">
        <v>9</v>
      </c>
      <c r="O15" s="55">
        <v>9</v>
      </c>
      <c r="P15" s="93">
        <v>83</v>
      </c>
    </row>
    <row r="16" spans="3:16" x14ac:dyDescent="0.25">
      <c r="D16" s="26" t="s">
        <v>57</v>
      </c>
      <c r="E16" s="55"/>
      <c r="F16" s="45"/>
      <c r="G16" s="45"/>
      <c r="H16" s="45">
        <v>15</v>
      </c>
      <c r="I16" s="45">
        <v>15</v>
      </c>
      <c r="J16" s="56">
        <v>13</v>
      </c>
      <c r="K16" s="45">
        <v>13</v>
      </c>
      <c r="L16" s="45">
        <v>13</v>
      </c>
      <c r="M16" s="45">
        <v>5</v>
      </c>
      <c r="N16" s="45">
        <v>5</v>
      </c>
      <c r="O16" s="55">
        <v>5</v>
      </c>
      <c r="P16" s="93">
        <v>139</v>
      </c>
    </row>
    <row r="17" spans="3:16" x14ac:dyDescent="0.25">
      <c r="D17" s="26" t="s">
        <v>58</v>
      </c>
      <c r="E17" s="55"/>
      <c r="F17" s="45"/>
      <c r="G17" s="45"/>
      <c r="H17" s="45"/>
      <c r="I17" s="45">
        <v>6</v>
      </c>
      <c r="J17" s="56">
        <v>6</v>
      </c>
      <c r="K17" s="45">
        <v>5</v>
      </c>
      <c r="L17" s="45">
        <v>5</v>
      </c>
      <c r="M17" s="45">
        <v>5</v>
      </c>
      <c r="N17" s="45">
        <v>5</v>
      </c>
      <c r="O17" s="55">
        <v>5</v>
      </c>
      <c r="P17" s="93">
        <v>64</v>
      </c>
    </row>
    <row r="18" spans="3:16" x14ac:dyDescent="0.25">
      <c r="D18" s="26" t="s">
        <v>59</v>
      </c>
      <c r="E18" s="55"/>
      <c r="F18" s="45"/>
      <c r="G18" s="45"/>
      <c r="H18" s="45"/>
      <c r="I18" s="45"/>
      <c r="J18" s="56">
        <v>0</v>
      </c>
      <c r="K18" s="45">
        <v>0</v>
      </c>
      <c r="L18" s="45">
        <v>0</v>
      </c>
      <c r="M18" s="45">
        <v>0</v>
      </c>
      <c r="N18" s="45">
        <v>0</v>
      </c>
      <c r="O18" s="55">
        <v>0</v>
      </c>
      <c r="P18" s="94">
        <v>135</v>
      </c>
    </row>
    <row r="19" spans="3:16" x14ac:dyDescent="0.25">
      <c r="D19" s="26" t="s">
        <v>182</v>
      </c>
      <c r="E19" s="55"/>
      <c r="F19" s="45"/>
      <c r="G19" s="45"/>
      <c r="H19" s="45"/>
      <c r="I19" s="45"/>
      <c r="J19" s="56"/>
      <c r="K19" s="45">
        <v>0</v>
      </c>
      <c r="L19" s="45">
        <v>0</v>
      </c>
      <c r="M19" s="45">
        <v>0</v>
      </c>
      <c r="N19" s="45">
        <v>0</v>
      </c>
      <c r="O19" s="55">
        <v>0</v>
      </c>
      <c r="P19" s="94">
        <v>70</v>
      </c>
    </row>
    <row r="20" spans="3:16" x14ac:dyDescent="0.25">
      <c r="F20">
        <v>30</v>
      </c>
      <c r="G20">
        <v>37</v>
      </c>
      <c r="H20">
        <v>23</v>
      </c>
      <c r="I20">
        <v>32</v>
      </c>
      <c r="J20">
        <v>30</v>
      </c>
      <c r="K20">
        <v>32</v>
      </c>
      <c r="L20">
        <v>34</v>
      </c>
      <c r="M20">
        <v>30</v>
      </c>
      <c r="N20">
        <v>27</v>
      </c>
      <c r="O20">
        <v>28</v>
      </c>
    </row>
    <row r="21" spans="3:16" x14ac:dyDescent="0.25">
      <c r="E21" t="s">
        <v>0</v>
      </c>
      <c r="F21" t="s">
        <v>1</v>
      </c>
      <c r="G21" s="26" t="s">
        <v>2</v>
      </c>
      <c r="H21" s="27">
        <v>370612</v>
      </c>
      <c r="I21" s="47" t="s">
        <v>3</v>
      </c>
      <c r="J21" s="57" t="s">
        <v>6</v>
      </c>
      <c r="K21" s="57" t="s">
        <v>7</v>
      </c>
      <c r="L21" s="27" t="s">
        <v>10</v>
      </c>
      <c r="M21" s="27">
        <v>42053</v>
      </c>
      <c r="N21" s="27">
        <v>42080</v>
      </c>
      <c r="O21" s="1">
        <v>42108</v>
      </c>
    </row>
    <row r="22" spans="3:16" x14ac:dyDescent="0.25">
      <c r="C22" t="s">
        <v>217</v>
      </c>
      <c r="D22" s="26" t="s">
        <v>179</v>
      </c>
      <c r="E22" s="55">
        <v>4</v>
      </c>
      <c r="F22" s="45">
        <v>4</v>
      </c>
      <c r="G22" s="45">
        <v>4</v>
      </c>
      <c r="H22" s="45">
        <v>4</v>
      </c>
      <c r="I22" s="45">
        <v>4</v>
      </c>
      <c r="J22" s="56">
        <v>4</v>
      </c>
      <c r="K22" s="45">
        <v>4</v>
      </c>
      <c r="L22" s="45">
        <v>4</v>
      </c>
      <c r="M22" s="45">
        <v>4</v>
      </c>
      <c r="N22" s="45">
        <v>4</v>
      </c>
      <c r="O22" s="55">
        <v>1</v>
      </c>
      <c r="P22" s="93">
        <v>303</v>
      </c>
    </row>
    <row r="23" spans="3:16" x14ac:dyDescent="0.25">
      <c r="D23" s="26" t="s">
        <v>56</v>
      </c>
      <c r="E23" s="55"/>
      <c r="F23" s="45">
        <v>11</v>
      </c>
      <c r="G23" s="45">
        <v>11</v>
      </c>
      <c r="H23" s="45">
        <v>11</v>
      </c>
      <c r="I23" s="45">
        <v>11</v>
      </c>
      <c r="J23" s="56">
        <v>11</v>
      </c>
      <c r="K23" s="45">
        <v>11</v>
      </c>
      <c r="L23" s="45">
        <v>11</v>
      </c>
      <c r="M23" s="45">
        <v>11</v>
      </c>
      <c r="N23" s="45">
        <v>11</v>
      </c>
      <c r="O23" s="55">
        <v>6</v>
      </c>
      <c r="P23" s="93">
        <v>273</v>
      </c>
    </row>
    <row r="24" spans="3:16" x14ac:dyDescent="0.25">
      <c r="D24" s="26" t="s">
        <v>180</v>
      </c>
      <c r="E24" s="55"/>
      <c r="F24" s="45"/>
      <c r="G24" s="45">
        <v>31</v>
      </c>
      <c r="H24" s="45">
        <v>31</v>
      </c>
      <c r="I24" s="45">
        <v>27</v>
      </c>
      <c r="J24" s="56">
        <v>26</v>
      </c>
      <c r="K24" s="45">
        <v>26</v>
      </c>
      <c r="L24" s="45">
        <v>26</v>
      </c>
      <c r="M24" s="45">
        <v>22</v>
      </c>
      <c r="N24" s="45">
        <v>22</v>
      </c>
      <c r="O24" s="55">
        <v>18</v>
      </c>
      <c r="P24" s="93">
        <v>152</v>
      </c>
    </row>
    <row r="25" spans="3:16" x14ac:dyDescent="0.25">
      <c r="D25" s="26" t="s">
        <v>57</v>
      </c>
      <c r="E25" s="55"/>
      <c r="F25" s="45"/>
      <c r="G25" s="45"/>
      <c r="H25" s="45">
        <v>7</v>
      </c>
      <c r="I25" s="45">
        <v>7</v>
      </c>
      <c r="J25" s="56">
        <v>7</v>
      </c>
      <c r="K25" s="45">
        <v>7</v>
      </c>
      <c r="L25" s="45">
        <v>7</v>
      </c>
      <c r="M25" s="45">
        <v>7</v>
      </c>
      <c r="N25" s="45">
        <v>6</v>
      </c>
      <c r="O25" s="55">
        <v>6</v>
      </c>
      <c r="P25" s="93">
        <v>185</v>
      </c>
    </row>
    <row r="26" spans="3:16" x14ac:dyDescent="0.25">
      <c r="D26" s="26" t="s">
        <v>58</v>
      </c>
      <c r="E26" s="55"/>
      <c r="F26" s="45"/>
      <c r="G26" s="45"/>
      <c r="H26" s="45"/>
      <c r="I26" s="45">
        <v>18</v>
      </c>
      <c r="J26" s="56">
        <v>18</v>
      </c>
      <c r="K26" s="45">
        <v>18</v>
      </c>
      <c r="L26" s="45">
        <v>18</v>
      </c>
      <c r="M26" s="45">
        <v>15</v>
      </c>
      <c r="N26" s="45">
        <v>14</v>
      </c>
      <c r="O26" s="55">
        <v>14</v>
      </c>
      <c r="P26" s="93">
        <v>133</v>
      </c>
    </row>
    <row r="27" spans="3:16" x14ac:dyDescent="0.25">
      <c r="D27" s="26" t="s">
        <v>59</v>
      </c>
      <c r="E27" s="55"/>
      <c r="F27" s="45"/>
      <c r="G27" s="45"/>
      <c r="H27" s="45"/>
      <c r="I27" s="45"/>
      <c r="J27" s="56">
        <v>8</v>
      </c>
      <c r="K27" s="45">
        <v>7</v>
      </c>
      <c r="L27" s="45">
        <v>7</v>
      </c>
      <c r="M27" s="45">
        <v>7</v>
      </c>
      <c r="N27" s="45">
        <v>7</v>
      </c>
      <c r="O27" s="55">
        <v>7</v>
      </c>
      <c r="P27" s="93">
        <v>32</v>
      </c>
    </row>
    <row r="28" spans="3:16" x14ac:dyDescent="0.25">
      <c r="D28" s="26" t="s">
        <v>182</v>
      </c>
      <c r="E28" s="55"/>
      <c r="F28" s="45"/>
      <c r="G28" s="45"/>
      <c r="H28" s="45"/>
      <c r="I28" s="45"/>
      <c r="J28" s="56"/>
      <c r="K28" s="45">
        <v>8</v>
      </c>
      <c r="L28" s="45">
        <v>5</v>
      </c>
      <c r="M28" s="45">
        <v>4</v>
      </c>
      <c r="N28" s="45">
        <v>4</v>
      </c>
      <c r="O28" s="55">
        <v>3</v>
      </c>
      <c r="P28" s="93">
        <v>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0"/>
  <sheetViews>
    <sheetView workbookViewId="0">
      <selection activeCell="O3" sqref="O3:O13"/>
    </sheetView>
  </sheetViews>
  <sheetFormatPr baseColWidth="10" defaultRowHeight="15" x14ac:dyDescent="0.25"/>
  <cols>
    <col min="5" max="5" width="11.42578125" customWidth="1"/>
  </cols>
  <sheetData>
    <row r="1" spans="1:26" x14ac:dyDescent="0.25">
      <c r="C1" s="101" t="s">
        <v>208</v>
      </c>
      <c r="D1" s="101"/>
      <c r="E1" s="101"/>
      <c r="F1" s="101"/>
      <c r="G1" s="101"/>
      <c r="H1" s="102"/>
      <c r="I1" s="43" t="s">
        <v>198</v>
      </c>
      <c r="J1" s="26"/>
      <c r="K1" s="26"/>
      <c r="L1" s="26"/>
      <c r="P1" s="101" t="s">
        <v>208</v>
      </c>
      <c r="Q1" s="101"/>
      <c r="R1" s="101"/>
      <c r="S1" s="101"/>
      <c r="T1" s="101"/>
      <c r="U1" s="101"/>
      <c r="V1" s="101"/>
      <c r="W1" s="101"/>
      <c r="X1" s="101"/>
      <c r="Y1" s="101"/>
      <c r="Z1" s="101"/>
    </row>
    <row r="2" spans="1:26" x14ac:dyDescent="0.25">
      <c r="A2" t="s">
        <v>199</v>
      </c>
      <c r="B2" t="s">
        <v>207</v>
      </c>
      <c r="C2" t="s">
        <v>0</v>
      </c>
      <c r="D2" s="26" t="s">
        <v>1</v>
      </c>
      <c r="E2" s="26" t="s">
        <v>2</v>
      </c>
      <c r="F2" s="38">
        <v>41894</v>
      </c>
      <c r="G2" s="32" t="s">
        <v>5</v>
      </c>
      <c r="H2" s="33" t="s">
        <v>6</v>
      </c>
      <c r="I2" s="26" t="s">
        <v>7</v>
      </c>
      <c r="J2" s="27" t="s">
        <v>10</v>
      </c>
      <c r="K2" s="27">
        <v>42053</v>
      </c>
      <c r="L2" s="27">
        <v>42080</v>
      </c>
      <c r="M2" s="1">
        <v>42108</v>
      </c>
      <c r="O2" t="s">
        <v>207</v>
      </c>
      <c r="P2" t="s">
        <v>0</v>
      </c>
      <c r="Q2" t="s">
        <v>1</v>
      </c>
      <c r="R2" s="26" t="s">
        <v>2</v>
      </c>
      <c r="S2" s="88">
        <v>370612</v>
      </c>
      <c r="T2" s="87" t="s">
        <v>3</v>
      </c>
      <c r="U2" s="57" t="s">
        <v>6</v>
      </c>
      <c r="V2" s="57" t="s">
        <v>7</v>
      </c>
      <c r="W2" s="27" t="s">
        <v>10</v>
      </c>
      <c r="X2" s="27">
        <v>42053</v>
      </c>
      <c r="Y2" s="27">
        <v>42080</v>
      </c>
      <c r="Z2" s="1">
        <v>42108</v>
      </c>
    </row>
    <row r="3" spans="1:26" x14ac:dyDescent="0.25">
      <c r="A3">
        <v>31</v>
      </c>
      <c r="B3" s="26" t="s">
        <v>179</v>
      </c>
      <c r="C3" s="55">
        <v>3</v>
      </c>
      <c r="D3" s="45">
        <v>3</v>
      </c>
      <c r="E3" s="45">
        <v>3</v>
      </c>
      <c r="F3" s="62">
        <v>3</v>
      </c>
      <c r="G3" s="62">
        <v>3</v>
      </c>
      <c r="H3" s="63">
        <v>1</v>
      </c>
      <c r="I3" s="45">
        <v>1</v>
      </c>
      <c r="J3" s="51"/>
      <c r="K3" s="26"/>
      <c r="L3" s="26"/>
      <c r="O3" s="26" t="s">
        <v>179</v>
      </c>
      <c r="P3" s="4">
        <f>((C3+C15+C39+C27+C51+C63+C75+C88+C102+C115+C129+C143+C156+C168+C180)/15)</f>
        <v>3.6666666666666665</v>
      </c>
      <c r="Q3" s="4">
        <f>((D3+D15+D27+D39+D51+D63+D75+D88+D102+D115+D129+D143+D156+D168+D180)/15)</f>
        <v>3.6666666666666665</v>
      </c>
      <c r="R3" s="4">
        <f t="shared" ref="R3:V9" si="0">((E3+E15+E27+E39+E51+E63+E75+E88+E102+E115+E129+E143+E156+E168+E180)/15)</f>
        <v>3.6666666666666665</v>
      </c>
      <c r="S3" s="4">
        <f t="shared" si="0"/>
        <v>3.6666666666666665</v>
      </c>
      <c r="T3" s="4">
        <f t="shared" si="0"/>
        <v>3.2666666666666666</v>
      </c>
      <c r="U3" s="4">
        <f t="shared" si="0"/>
        <v>3.0666666666666669</v>
      </c>
      <c r="V3" s="4">
        <f t="shared" si="0"/>
        <v>2.8666666666666667</v>
      </c>
      <c r="W3" s="4">
        <f>((J27+J39+J51+J63+J75+J88+J102+J115+J129+J143+J156+J168)/12)</f>
        <v>2.75</v>
      </c>
      <c r="X3" s="4">
        <v>2.5</v>
      </c>
      <c r="Y3" s="4">
        <v>1.78</v>
      </c>
      <c r="Z3" s="4">
        <f>((M88+M115+M129)/3)</f>
        <v>1.3333333333333333</v>
      </c>
    </row>
    <row r="4" spans="1:26" x14ac:dyDescent="0.25">
      <c r="B4" s="26" t="s">
        <v>56</v>
      </c>
      <c r="C4" s="55"/>
      <c r="D4" s="45">
        <v>4</v>
      </c>
      <c r="E4" s="45">
        <v>4</v>
      </c>
      <c r="F4" s="62">
        <v>4</v>
      </c>
      <c r="G4" s="62">
        <v>4</v>
      </c>
      <c r="H4" s="63">
        <v>3</v>
      </c>
      <c r="I4" s="45">
        <v>0</v>
      </c>
      <c r="J4" s="51"/>
      <c r="K4" s="26"/>
      <c r="L4" s="26"/>
      <c r="O4" s="26" t="s">
        <v>56</v>
      </c>
      <c r="Q4" s="4">
        <f>((D4+D16+D28+D40+D52+D64+D76+D89+D103+D116+D130+D144+D157+D169+D181)/15)</f>
        <v>9.4</v>
      </c>
      <c r="R4" s="4">
        <f t="shared" si="0"/>
        <v>9.4</v>
      </c>
      <c r="S4" s="4">
        <f t="shared" si="0"/>
        <v>9.4</v>
      </c>
      <c r="T4" s="4">
        <f t="shared" si="0"/>
        <v>8.1333333333333329</v>
      </c>
      <c r="U4" s="4">
        <f t="shared" si="0"/>
        <v>7.5333333333333332</v>
      </c>
      <c r="V4" s="4">
        <f t="shared" si="0"/>
        <v>7.2</v>
      </c>
      <c r="W4" s="4">
        <v>7</v>
      </c>
      <c r="X4" s="4">
        <v>7.5</v>
      </c>
      <c r="Y4" s="4">
        <v>7</v>
      </c>
      <c r="Z4" s="4">
        <f t="shared" ref="Z4:Z13" si="1">((M89+M116+M130)/3)</f>
        <v>7.333333333333333</v>
      </c>
    </row>
    <row r="5" spans="1:26" x14ac:dyDescent="0.25">
      <c r="B5" s="26" t="s">
        <v>180</v>
      </c>
      <c r="C5" s="55"/>
      <c r="D5" s="45"/>
      <c r="E5" s="45">
        <v>23</v>
      </c>
      <c r="F5" s="62">
        <v>23</v>
      </c>
      <c r="G5" s="62">
        <v>23</v>
      </c>
      <c r="H5" s="63">
        <v>19</v>
      </c>
      <c r="I5" s="45">
        <v>13</v>
      </c>
      <c r="J5" s="61"/>
      <c r="K5" s="26"/>
      <c r="L5" s="26"/>
      <c r="O5" s="26" t="s">
        <v>180</v>
      </c>
      <c r="R5" s="4">
        <f t="shared" si="0"/>
        <v>24.4</v>
      </c>
      <c r="S5" s="4">
        <f t="shared" si="0"/>
        <v>24.4</v>
      </c>
      <c r="T5" s="4">
        <f t="shared" si="0"/>
        <v>20.399999999999999</v>
      </c>
      <c r="U5" s="4">
        <f t="shared" si="0"/>
        <v>15.733333333333333</v>
      </c>
      <c r="V5" s="4">
        <f t="shared" si="0"/>
        <v>14.133333333333333</v>
      </c>
      <c r="W5" s="4">
        <v>14</v>
      </c>
      <c r="X5" s="4">
        <f t="shared" ref="X5:X11" si="2">((K29+K53+K77+K90+K104+K117+K131+K145+K158)/9)</f>
        <v>12</v>
      </c>
      <c r="Y5" s="4">
        <f t="shared" ref="Y5:Y12" si="3">((L77+L90+L104+L117+L131+L145)/6)</f>
        <v>12</v>
      </c>
      <c r="Z5" s="4">
        <f t="shared" si="1"/>
        <v>9.6666666666666661</v>
      </c>
    </row>
    <row r="6" spans="1:26" x14ac:dyDescent="0.25">
      <c r="B6" s="26" t="s">
        <v>57</v>
      </c>
      <c r="C6" s="55"/>
      <c r="D6" s="45"/>
      <c r="E6" s="45"/>
      <c r="F6" s="62">
        <v>20</v>
      </c>
      <c r="G6" s="62">
        <v>17</v>
      </c>
      <c r="H6" s="63">
        <v>14</v>
      </c>
      <c r="I6" s="45">
        <v>13</v>
      </c>
      <c r="J6" s="51"/>
      <c r="K6" s="26"/>
      <c r="L6" s="26"/>
      <c r="O6" s="26" t="s">
        <v>57</v>
      </c>
      <c r="R6" s="5"/>
      <c r="S6" s="4">
        <f t="shared" si="0"/>
        <v>16.466666666666665</v>
      </c>
      <c r="T6" s="4">
        <f t="shared" si="0"/>
        <v>13.666666666666666</v>
      </c>
      <c r="U6" s="4">
        <f t="shared" si="0"/>
        <v>12.8</v>
      </c>
      <c r="V6" s="4">
        <f t="shared" si="0"/>
        <v>11.8</v>
      </c>
      <c r="W6" s="4">
        <f t="shared" ref="W6:W10" si="4">((J30+J42+J54+J66+J78+J91+J105+J118+J132+J146+J159+J171)/12)</f>
        <v>11.75</v>
      </c>
      <c r="X6" s="4">
        <v>11.5</v>
      </c>
      <c r="Y6" s="4">
        <v>10.83</v>
      </c>
      <c r="Z6" s="4">
        <f t="shared" si="1"/>
        <v>9</v>
      </c>
    </row>
    <row r="7" spans="1:26" x14ac:dyDescent="0.25">
      <c r="B7" s="26" t="s">
        <v>58</v>
      </c>
      <c r="C7" s="55"/>
      <c r="D7" s="45"/>
      <c r="E7" s="45"/>
      <c r="F7" s="62"/>
      <c r="G7" s="62">
        <v>32</v>
      </c>
      <c r="H7" s="63">
        <v>30</v>
      </c>
      <c r="I7" s="45">
        <v>28</v>
      </c>
      <c r="J7" s="51"/>
      <c r="K7" s="26"/>
      <c r="L7" s="26"/>
      <c r="O7" s="26" t="s">
        <v>58</v>
      </c>
      <c r="R7" s="5"/>
      <c r="S7" s="5"/>
      <c r="T7" s="4">
        <f t="shared" si="0"/>
        <v>18.733333333333334</v>
      </c>
      <c r="U7" s="4">
        <f t="shared" si="0"/>
        <v>17.600000000000001</v>
      </c>
      <c r="V7" s="4">
        <f t="shared" si="0"/>
        <v>15.2</v>
      </c>
      <c r="W7" s="4">
        <f t="shared" si="4"/>
        <v>14</v>
      </c>
      <c r="X7" s="4">
        <v>12.06</v>
      </c>
      <c r="Y7" s="4">
        <v>10.67</v>
      </c>
      <c r="Z7" s="4">
        <f t="shared" si="1"/>
        <v>9</v>
      </c>
    </row>
    <row r="8" spans="1:26" x14ac:dyDescent="0.25">
      <c r="B8" s="26" t="s">
        <v>59</v>
      </c>
      <c r="C8" s="55"/>
      <c r="D8" s="45"/>
      <c r="E8" s="45"/>
      <c r="F8" s="62"/>
      <c r="G8" s="62"/>
      <c r="H8" s="63">
        <v>13</v>
      </c>
      <c r="I8" s="45">
        <v>13</v>
      </c>
      <c r="J8" s="51"/>
      <c r="K8" s="34"/>
      <c r="L8" s="26"/>
      <c r="O8" s="26" t="s">
        <v>59</v>
      </c>
      <c r="R8" s="5"/>
      <c r="S8" s="5"/>
      <c r="T8" s="5"/>
      <c r="U8" s="4">
        <f t="shared" si="0"/>
        <v>14.933333333333334</v>
      </c>
      <c r="V8" s="4">
        <f t="shared" si="0"/>
        <v>13.733333333333333</v>
      </c>
      <c r="W8" s="4">
        <f t="shared" si="4"/>
        <v>13.333333333333334</v>
      </c>
      <c r="X8" s="4">
        <f t="shared" si="2"/>
        <v>11.666666666666666</v>
      </c>
      <c r="Y8" s="4">
        <v>9.33</v>
      </c>
      <c r="Z8" s="4">
        <f t="shared" si="1"/>
        <v>4.333333333333333</v>
      </c>
    </row>
    <row r="9" spans="1:26" x14ac:dyDescent="0.25">
      <c r="B9" s="26" t="s">
        <v>182</v>
      </c>
      <c r="C9" s="55"/>
      <c r="D9" s="45"/>
      <c r="E9" s="45"/>
      <c r="F9" s="62"/>
      <c r="G9" s="62"/>
      <c r="H9" s="63"/>
      <c r="I9" s="45">
        <v>17</v>
      </c>
      <c r="J9" s="51"/>
      <c r="K9" s="26"/>
      <c r="L9" s="26"/>
      <c r="O9" s="26" t="s">
        <v>182</v>
      </c>
      <c r="R9" s="5"/>
      <c r="S9" s="5"/>
      <c r="T9" s="5"/>
      <c r="U9" s="5"/>
      <c r="V9" s="4">
        <f t="shared" si="0"/>
        <v>11.6</v>
      </c>
      <c r="W9" s="4">
        <f t="shared" si="4"/>
        <v>11</v>
      </c>
      <c r="X9" s="4">
        <v>10.44</v>
      </c>
      <c r="Y9" s="4">
        <v>8.17</v>
      </c>
      <c r="Z9" s="4">
        <v>5.67</v>
      </c>
    </row>
    <row r="10" spans="1:26" x14ac:dyDescent="0.25">
      <c r="B10" s="18" t="s">
        <v>201</v>
      </c>
      <c r="C10" s="55">
        <v>3</v>
      </c>
      <c r="D10" s="45">
        <v>7</v>
      </c>
      <c r="E10" s="45">
        <v>30</v>
      </c>
      <c r="F10" s="62">
        <v>50</v>
      </c>
      <c r="G10" s="62">
        <v>79</v>
      </c>
      <c r="H10" s="63">
        <v>80</v>
      </c>
      <c r="I10" s="45">
        <v>85</v>
      </c>
      <c r="J10" s="51"/>
      <c r="K10" s="26"/>
      <c r="L10" s="26"/>
      <c r="O10" t="s">
        <v>183</v>
      </c>
      <c r="R10" s="5"/>
      <c r="S10" s="5"/>
      <c r="T10" s="5"/>
      <c r="U10" s="5"/>
      <c r="V10" s="5"/>
      <c r="W10" s="4">
        <f t="shared" si="4"/>
        <v>5.333333333333333</v>
      </c>
      <c r="X10" s="4">
        <v>4.17</v>
      </c>
      <c r="Y10" s="4">
        <v>3.94</v>
      </c>
      <c r="Z10" s="4">
        <v>3.67</v>
      </c>
    </row>
    <row r="11" spans="1:26" x14ac:dyDescent="0.25">
      <c r="B11" s="18" t="s">
        <v>202</v>
      </c>
      <c r="C11" s="55"/>
      <c r="D11" s="45"/>
      <c r="E11" s="45"/>
      <c r="F11" s="62">
        <v>30</v>
      </c>
      <c r="G11" s="62">
        <v>47</v>
      </c>
      <c r="H11" s="63">
        <v>67</v>
      </c>
      <c r="I11" s="57">
        <v>68</v>
      </c>
      <c r="J11" s="51"/>
      <c r="K11" s="26"/>
      <c r="L11" s="26"/>
      <c r="O11" t="s">
        <v>60</v>
      </c>
      <c r="R11" s="5"/>
      <c r="S11" s="5"/>
      <c r="T11" s="5"/>
      <c r="U11" s="5"/>
      <c r="V11" s="5"/>
      <c r="W11" s="5"/>
      <c r="X11" s="4">
        <f t="shared" si="2"/>
        <v>1.7777777777777777</v>
      </c>
      <c r="Y11" s="4">
        <f t="shared" si="3"/>
        <v>1.6666666666666667</v>
      </c>
      <c r="Z11" s="4">
        <f t="shared" si="1"/>
        <v>1.6666666666666667</v>
      </c>
    </row>
    <row r="12" spans="1:26" x14ac:dyDescent="0.25">
      <c r="D12" s="26"/>
      <c r="E12" s="26"/>
      <c r="F12" s="59"/>
      <c r="G12" s="59"/>
      <c r="H12" s="60"/>
      <c r="I12" s="51"/>
      <c r="J12" s="51"/>
      <c r="K12" s="26"/>
      <c r="L12" s="26"/>
      <c r="O12" t="s">
        <v>61</v>
      </c>
      <c r="R12" s="5"/>
      <c r="S12" s="5"/>
      <c r="T12" s="5"/>
      <c r="U12" s="5"/>
      <c r="V12" s="5"/>
      <c r="W12" s="5"/>
      <c r="X12" s="5"/>
      <c r="Y12" s="4">
        <f t="shared" si="3"/>
        <v>2.3333333333333335</v>
      </c>
      <c r="Z12" s="4">
        <f t="shared" si="1"/>
        <v>2</v>
      </c>
    </row>
    <row r="13" spans="1:26" x14ac:dyDescent="0.25">
      <c r="B13" t="s">
        <v>184</v>
      </c>
      <c r="D13" s="26"/>
      <c r="E13" s="26"/>
      <c r="F13" s="59"/>
      <c r="G13" s="59"/>
      <c r="H13" s="60"/>
      <c r="I13" s="51"/>
      <c r="J13" s="51"/>
      <c r="K13" s="26"/>
      <c r="L13" s="26"/>
      <c r="O13" t="s">
        <v>184</v>
      </c>
      <c r="R13" s="5"/>
      <c r="S13" s="5"/>
      <c r="T13" s="5"/>
      <c r="U13" s="5"/>
      <c r="V13" s="5"/>
      <c r="W13" s="5"/>
      <c r="X13" s="5"/>
      <c r="Y13" s="5"/>
      <c r="Z13" s="4">
        <f t="shared" si="1"/>
        <v>5.333333333333333</v>
      </c>
    </row>
    <row r="14" spans="1:26" x14ac:dyDescent="0.25">
      <c r="D14" s="26"/>
      <c r="E14" s="26"/>
      <c r="F14" s="59"/>
      <c r="G14" s="59"/>
      <c r="H14" s="60"/>
      <c r="I14" s="43" t="s">
        <v>198</v>
      </c>
      <c r="J14" s="51"/>
      <c r="K14" s="26"/>
      <c r="L14" s="26"/>
    </row>
    <row r="15" spans="1:26" x14ac:dyDescent="0.25">
      <c r="A15">
        <v>32</v>
      </c>
      <c r="B15" s="26" t="s">
        <v>179</v>
      </c>
      <c r="C15" s="55">
        <v>4</v>
      </c>
      <c r="D15" s="45">
        <v>4</v>
      </c>
      <c r="E15" s="45">
        <v>4</v>
      </c>
      <c r="F15" s="62">
        <v>4</v>
      </c>
      <c r="G15" s="62">
        <v>3</v>
      </c>
      <c r="H15" s="63">
        <v>3</v>
      </c>
      <c r="I15" s="45">
        <v>2</v>
      </c>
      <c r="J15" s="51"/>
      <c r="K15" s="26"/>
      <c r="L15" s="26"/>
    </row>
    <row r="16" spans="1:26" x14ac:dyDescent="0.25">
      <c r="B16" s="26" t="s">
        <v>56</v>
      </c>
      <c r="C16" s="55"/>
      <c r="D16" s="45">
        <v>6</v>
      </c>
      <c r="E16" s="45">
        <v>6</v>
      </c>
      <c r="F16" s="62">
        <v>6</v>
      </c>
      <c r="G16" s="62">
        <v>4</v>
      </c>
      <c r="H16" s="63">
        <v>4</v>
      </c>
      <c r="I16" s="45">
        <v>4</v>
      </c>
      <c r="J16" s="51"/>
      <c r="K16" s="26"/>
      <c r="L16" s="26"/>
    </row>
    <row r="17" spans="1:12" x14ac:dyDescent="0.25">
      <c r="B17" s="26" t="s">
        <v>180</v>
      </c>
      <c r="C17" s="55"/>
      <c r="D17" s="45"/>
      <c r="E17" s="45">
        <v>20</v>
      </c>
      <c r="F17" s="62">
        <v>20</v>
      </c>
      <c r="G17" s="62">
        <v>18</v>
      </c>
      <c r="H17" s="63">
        <v>6</v>
      </c>
      <c r="I17" s="45">
        <v>5</v>
      </c>
      <c r="J17" s="51"/>
      <c r="K17" s="26"/>
      <c r="L17" s="26"/>
    </row>
    <row r="18" spans="1:12" x14ac:dyDescent="0.25">
      <c r="B18" s="26" t="s">
        <v>57</v>
      </c>
      <c r="C18" s="55"/>
      <c r="D18" s="45"/>
      <c r="E18" s="45"/>
      <c r="F18" s="62">
        <v>12</v>
      </c>
      <c r="G18" s="62">
        <v>7</v>
      </c>
      <c r="H18" s="63">
        <v>7</v>
      </c>
      <c r="I18" s="45">
        <v>6</v>
      </c>
      <c r="J18" s="51"/>
      <c r="K18" s="26"/>
      <c r="L18" s="26"/>
    </row>
    <row r="19" spans="1:12" x14ac:dyDescent="0.25">
      <c r="B19" s="26" t="s">
        <v>58</v>
      </c>
      <c r="C19" s="55"/>
      <c r="D19" s="45"/>
      <c r="E19" s="45"/>
      <c r="F19" s="62"/>
      <c r="G19" s="62">
        <v>20</v>
      </c>
      <c r="H19" s="63">
        <v>11</v>
      </c>
      <c r="I19" s="45">
        <v>10</v>
      </c>
      <c r="J19" s="51"/>
      <c r="K19" s="26"/>
      <c r="L19" s="26"/>
    </row>
    <row r="20" spans="1:12" x14ac:dyDescent="0.25">
      <c r="B20" s="26" t="s">
        <v>59</v>
      </c>
      <c r="C20" s="55"/>
      <c r="D20" s="45"/>
      <c r="E20" s="45"/>
      <c r="F20" s="62"/>
      <c r="G20" s="62"/>
      <c r="H20" s="63">
        <v>14</v>
      </c>
      <c r="I20" s="45">
        <v>12</v>
      </c>
      <c r="J20" s="51"/>
      <c r="K20" s="26"/>
      <c r="L20" s="26"/>
    </row>
    <row r="21" spans="1:12" x14ac:dyDescent="0.25">
      <c r="B21" s="26" t="s">
        <v>182</v>
      </c>
      <c r="C21" s="55"/>
      <c r="D21" s="45"/>
      <c r="E21" s="45"/>
      <c r="F21" s="62"/>
      <c r="G21" s="62"/>
      <c r="H21" s="63"/>
      <c r="I21" s="45">
        <v>5</v>
      </c>
      <c r="J21" s="51"/>
      <c r="K21" s="26"/>
      <c r="L21" s="26"/>
    </row>
    <row r="22" spans="1:12" x14ac:dyDescent="0.25">
      <c r="B22" s="18" t="s">
        <v>201</v>
      </c>
      <c r="C22" s="55">
        <v>4</v>
      </c>
      <c r="D22" s="45">
        <v>10</v>
      </c>
      <c r="E22" s="45">
        <v>30</v>
      </c>
      <c r="F22" s="62">
        <v>42</v>
      </c>
      <c r="G22" s="62">
        <v>52</v>
      </c>
      <c r="H22" s="63">
        <v>45</v>
      </c>
      <c r="I22" s="45">
        <v>44</v>
      </c>
      <c r="J22" s="51"/>
      <c r="K22" s="26"/>
      <c r="L22" s="26"/>
    </row>
    <row r="23" spans="1:12" x14ac:dyDescent="0.25">
      <c r="B23" s="18" t="s">
        <v>202</v>
      </c>
      <c r="C23" s="55"/>
      <c r="D23" s="45"/>
      <c r="E23" s="45"/>
      <c r="F23" s="62">
        <v>30</v>
      </c>
      <c r="G23" s="62">
        <v>32</v>
      </c>
      <c r="H23" s="63">
        <v>31</v>
      </c>
      <c r="I23" s="57">
        <v>39</v>
      </c>
      <c r="J23" s="51"/>
      <c r="K23" s="26"/>
      <c r="L23" s="26"/>
    </row>
    <row r="24" spans="1:12" x14ac:dyDescent="0.25">
      <c r="D24" s="26"/>
      <c r="E24" s="26"/>
      <c r="F24" s="59"/>
      <c r="G24" s="59"/>
      <c r="H24" s="60"/>
      <c r="I24" s="51"/>
      <c r="J24" s="51"/>
      <c r="K24" s="26"/>
      <c r="L24" s="26"/>
    </row>
    <row r="25" spans="1:12" x14ac:dyDescent="0.25">
      <c r="D25" s="26"/>
      <c r="E25" s="26"/>
      <c r="F25" s="59"/>
      <c r="G25" s="59"/>
      <c r="H25" s="60"/>
      <c r="I25" s="51"/>
      <c r="J25" s="51"/>
      <c r="K25" s="26"/>
      <c r="L25" s="26"/>
    </row>
    <row r="26" spans="1:12" x14ac:dyDescent="0.25">
      <c r="D26" s="26"/>
      <c r="E26" s="26"/>
      <c r="F26" s="59"/>
      <c r="G26" s="59"/>
      <c r="H26" s="60"/>
      <c r="I26" s="51"/>
      <c r="J26" s="51"/>
      <c r="K26" s="43" t="s">
        <v>198</v>
      </c>
      <c r="L26" s="26"/>
    </row>
    <row r="27" spans="1:12" x14ac:dyDescent="0.25">
      <c r="A27">
        <v>33</v>
      </c>
      <c r="B27" s="26" t="s">
        <v>179</v>
      </c>
      <c r="C27" s="45">
        <v>6</v>
      </c>
      <c r="D27" s="45">
        <v>6</v>
      </c>
      <c r="E27" s="45">
        <v>6</v>
      </c>
      <c r="F27" s="62">
        <v>6</v>
      </c>
      <c r="G27" s="62">
        <v>6</v>
      </c>
      <c r="H27" s="62">
        <v>6</v>
      </c>
      <c r="I27" s="45">
        <v>6</v>
      </c>
      <c r="J27" s="45">
        <v>6</v>
      </c>
      <c r="K27" s="45">
        <v>1</v>
      </c>
      <c r="L27" s="26"/>
    </row>
    <row r="28" spans="1:12" x14ac:dyDescent="0.25">
      <c r="B28" s="26" t="s">
        <v>56</v>
      </c>
      <c r="C28" s="45"/>
      <c r="D28" s="45">
        <v>13</v>
      </c>
      <c r="E28" s="45">
        <v>13</v>
      </c>
      <c r="F28" s="62">
        <v>13</v>
      </c>
      <c r="G28" s="62">
        <v>12</v>
      </c>
      <c r="H28" s="62">
        <v>7</v>
      </c>
      <c r="I28" s="45">
        <v>7</v>
      </c>
      <c r="J28" s="45">
        <v>7</v>
      </c>
      <c r="K28" s="45">
        <v>7</v>
      </c>
      <c r="L28" s="26"/>
    </row>
    <row r="29" spans="1:12" x14ac:dyDescent="0.25">
      <c r="B29" s="26" t="s">
        <v>180</v>
      </c>
      <c r="C29" s="45"/>
      <c r="D29" s="45"/>
      <c r="E29" s="45">
        <v>32</v>
      </c>
      <c r="F29" s="62">
        <v>32</v>
      </c>
      <c r="G29" s="62">
        <v>32</v>
      </c>
      <c r="H29" s="62">
        <v>32</v>
      </c>
      <c r="I29" s="45">
        <v>32</v>
      </c>
      <c r="J29" s="45">
        <v>32</v>
      </c>
      <c r="K29" s="45">
        <v>10</v>
      </c>
      <c r="L29" s="26"/>
    </row>
    <row r="30" spans="1:12" x14ac:dyDescent="0.25">
      <c r="B30" s="26" t="s">
        <v>57</v>
      </c>
      <c r="C30" s="45"/>
      <c r="D30" s="45"/>
      <c r="E30" s="45"/>
      <c r="F30" s="62">
        <v>33</v>
      </c>
      <c r="G30" s="62">
        <v>15</v>
      </c>
      <c r="H30" s="62">
        <v>15</v>
      </c>
      <c r="I30" s="45">
        <v>15</v>
      </c>
      <c r="J30" s="45">
        <v>13</v>
      </c>
      <c r="K30" s="45">
        <v>3</v>
      </c>
      <c r="L30" s="26"/>
    </row>
    <row r="31" spans="1:12" x14ac:dyDescent="0.25">
      <c r="B31" s="26" t="s">
        <v>58</v>
      </c>
      <c r="C31" s="45"/>
      <c r="D31" s="45"/>
      <c r="E31" s="45"/>
      <c r="F31" s="62"/>
      <c r="G31" s="62">
        <v>16</v>
      </c>
      <c r="H31" s="62">
        <v>16</v>
      </c>
      <c r="I31" s="45">
        <v>16</v>
      </c>
      <c r="J31" s="45">
        <v>14</v>
      </c>
      <c r="K31" s="45">
        <v>13</v>
      </c>
      <c r="L31" s="26"/>
    </row>
    <row r="32" spans="1:12" x14ac:dyDescent="0.25">
      <c r="B32" s="26" t="s">
        <v>59</v>
      </c>
      <c r="C32" s="45"/>
      <c r="D32" s="45"/>
      <c r="E32" s="45"/>
      <c r="F32" s="62"/>
      <c r="G32" s="62"/>
      <c r="H32" s="62">
        <v>32</v>
      </c>
      <c r="I32" s="45">
        <v>32</v>
      </c>
      <c r="J32" s="45">
        <v>32</v>
      </c>
      <c r="K32" s="45">
        <v>24</v>
      </c>
      <c r="L32" s="26"/>
    </row>
    <row r="33" spans="1:12" x14ac:dyDescent="0.25">
      <c r="B33" s="26" t="s">
        <v>182</v>
      </c>
      <c r="C33" s="45"/>
      <c r="D33" s="45"/>
      <c r="E33" s="45"/>
      <c r="F33" s="62"/>
      <c r="G33" s="62"/>
      <c r="H33" s="62"/>
      <c r="I33" s="45">
        <v>21</v>
      </c>
      <c r="J33" s="45">
        <v>21</v>
      </c>
      <c r="K33" s="45">
        <v>11</v>
      </c>
      <c r="L33" s="26"/>
    </row>
    <row r="34" spans="1:12" x14ac:dyDescent="0.25">
      <c r="B34" t="s">
        <v>183</v>
      </c>
      <c r="C34" s="45"/>
      <c r="D34" s="45"/>
      <c r="E34" s="45"/>
      <c r="F34" s="62"/>
      <c r="G34" s="62"/>
      <c r="H34" s="62"/>
      <c r="I34" s="45"/>
      <c r="J34" s="45">
        <v>9</v>
      </c>
      <c r="K34" s="45">
        <v>3</v>
      </c>
      <c r="L34" s="26"/>
    </row>
    <row r="35" spans="1:12" x14ac:dyDescent="0.25">
      <c r="B35" t="s">
        <v>60</v>
      </c>
      <c r="C35" s="45"/>
      <c r="D35" s="45"/>
      <c r="E35" s="45"/>
      <c r="F35" s="62"/>
      <c r="G35" s="62"/>
      <c r="H35" s="62"/>
      <c r="I35" s="45"/>
      <c r="J35" s="45"/>
      <c r="K35" s="45">
        <v>3</v>
      </c>
      <c r="L35" s="26"/>
    </row>
    <row r="36" spans="1:12" x14ac:dyDescent="0.25">
      <c r="B36" s="18" t="s">
        <v>201</v>
      </c>
      <c r="C36" s="45">
        <v>6</v>
      </c>
      <c r="D36" s="45">
        <v>19</v>
      </c>
      <c r="E36" s="45">
        <v>51</v>
      </c>
      <c r="F36" s="62">
        <v>84</v>
      </c>
      <c r="G36" s="62">
        <v>81</v>
      </c>
      <c r="H36" s="62">
        <v>108</v>
      </c>
      <c r="I36" s="45">
        <v>129</v>
      </c>
      <c r="J36" s="45">
        <v>134</v>
      </c>
      <c r="K36" s="45">
        <v>75</v>
      </c>
      <c r="L36" s="26"/>
    </row>
    <row r="37" spans="1:12" x14ac:dyDescent="0.25">
      <c r="B37" s="18" t="s">
        <v>202</v>
      </c>
      <c r="C37" s="45"/>
      <c r="D37" s="45"/>
      <c r="E37" s="45"/>
      <c r="F37" s="62">
        <v>51</v>
      </c>
      <c r="G37" s="62">
        <v>65</v>
      </c>
      <c r="H37" s="62">
        <v>76</v>
      </c>
      <c r="I37" s="57">
        <v>108</v>
      </c>
      <c r="J37" s="57">
        <v>125</v>
      </c>
      <c r="K37" s="57">
        <v>72</v>
      </c>
      <c r="L37" s="26"/>
    </row>
    <row r="38" spans="1:12" x14ac:dyDescent="0.25">
      <c r="D38" s="26"/>
      <c r="E38" s="26"/>
      <c r="F38" s="59"/>
      <c r="G38" s="59"/>
      <c r="H38" s="60"/>
      <c r="I38" s="51"/>
      <c r="J38" s="43" t="s">
        <v>198</v>
      </c>
      <c r="K38" s="50"/>
      <c r="L38" s="26"/>
    </row>
    <row r="39" spans="1:12" x14ac:dyDescent="0.25">
      <c r="A39">
        <v>34</v>
      </c>
      <c r="B39" s="26" t="s">
        <v>179</v>
      </c>
      <c r="C39" s="45">
        <v>4</v>
      </c>
      <c r="D39" s="45">
        <v>4</v>
      </c>
      <c r="E39" s="45">
        <v>4</v>
      </c>
      <c r="F39" s="62">
        <v>4</v>
      </c>
      <c r="G39" s="62">
        <v>4</v>
      </c>
      <c r="H39" s="62">
        <v>4</v>
      </c>
      <c r="I39" s="45">
        <v>4</v>
      </c>
      <c r="J39" s="45">
        <v>3</v>
      </c>
      <c r="K39" s="50"/>
      <c r="L39" s="26"/>
    </row>
    <row r="40" spans="1:12" x14ac:dyDescent="0.25">
      <c r="B40" s="26" t="s">
        <v>56</v>
      </c>
      <c r="C40" s="45"/>
      <c r="D40" s="45">
        <v>9</v>
      </c>
      <c r="E40" s="45">
        <v>9</v>
      </c>
      <c r="F40" s="62">
        <v>9</v>
      </c>
      <c r="G40" s="62">
        <v>9</v>
      </c>
      <c r="H40" s="62">
        <v>9</v>
      </c>
      <c r="I40" s="45">
        <v>9</v>
      </c>
      <c r="J40" s="45">
        <v>5</v>
      </c>
      <c r="K40" s="50"/>
      <c r="L40" s="26"/>
    </row>
    <row r="41" spans="1:12" x14ac:dyDescent="0.25">
      <c r="B41" s="26" t="s">
        <v>180</v>
      </c>
      <c r="C41" s="45"/>
      <c r="D41" s="45"/>
      <c r="E41" s="45">
        <v>31</v>
      </c>
      <c r="F41" s="62">
        <v>31</v>
      </c>
      <c r="G41" s="62">
        <v>31</v>
      </c>
      <c r="H41" s="62">
        <v>18</v>
      </c>
      <c r="I41" s="45">
        <v>18</v>
      </c>
      <c r="J41" s="45">
        <v>17</v>
      </c>
      <c r="K41" s="50"/>
      <c r="L41" s="26"/>
    </row>
    <row r="42" spans="1:12" x14ac:dyDescent="0.25">
      <c r="B42" s="26" t="s">
        <v>57</v>
      </c>
      <c r="C42" s="45"/>
      <c r="D42" s="45"/>
      <c r="E42" s="45"/>
      <c r="F42" s="62">
        <v>9</v>
      </c>
      <c r="G42" s="62">
        <v>7</v>
      </c>
      <c r="H42" s="62">
        <v>6</v>
      </c>
      <c r="I42" s="45">
        <v>6</v>
      </c>
      <c r="J42" s="45">
        <v>6</v>
      </c>
      <c r="K42" s="50"/>
      <c r="L42" s="26"/>
    </row>
    <row r="43" spans="1:12" x14ac:dyDescent="0.25">
      <c r="B43" s="26" t="s">
        <v>58</v>
      </c>
      <c r="C43" s="45"/>
      <c r="D43" s="45"/>
      <c r="E43" s="45"/>
      <c r="F43" s="62"/>
      <c r="G43" s="62">
        <v>16</v>
      </c>
      <c r="H43" s="62">
        <v>14</v>
      </c>
      <c r="I43" s="45">
        <v>7</v>
      </c>
      <c r="J43" s="45">
        <v>7</v>
      </c>
      <c r="K43" s="50"/>
      <c r="L43" s="26"/>
    </row>
    <row r="44" spans="1:12" x14ac:dyDescent="0.25">
      <c r="B44" s="26" t="s">
        <v>59</v>
      </c>
      <c r="C44" s="45"/>
      <c r="D44" s="45"/>
      <c r="E44" s="45"/>
      <c r="F44" s="62"/>
      <c r="G44" s="62"/>
      <c r="H44" s="62">
        <v>16</v>
      </c>
      <c r="I44" s="45">
        <v>16</v>
      </c>
      <c r="J44" s="45">
        <v>8</v>
      </c>
      <c r="K44" s="50"/>
      <c r="L44" s="26"/>
    </row>
    <row r="45" spans="1:12" x14ac:dyDescent="0.25">
      <c r="B45" s="26" t="s">
        <v>182</v>
      </c>
      <c r="C45" s="45"/>
      <c r="D45" s="45"/>
      <c r="E45" s="45"/>
      <c r="F45" s="62"/>
      <c r="G45" s="62"/>
      <c r="H45" s="62"/>
      <c r="I45" s="45">
        <v>7</v>
      </c>
      <c r="J45" s="45">
        <v>6</v>
      </c>
      <c r="K45" s="50"/>
      <c r="L45" s="26"/>
    </row>
    <row r="46" spans="1:12" x14ac:dyDescent="0.25">
      <c r="B46" t="s">
        <v>183</v>
      </c>
      <c r="C46" s="45"/>
      <c r="D46" s="45"/>
      <c r="E46" s="45"/>
      <c r="F46" s="62"/>
      <c r="G46" s="62"/>
      <c r="H46" s="62"/>
      <c r="I46" s="45"/>
      <c r="J46" s="45">
        <v>19</v>
      </c>
      <c r="K46" s="50"/>
      <c r="L46" s="26"/>
    </row>
    <row r="47" spans="1:12" x14ac:dyDescent="0.25">
      <c r="B47" s="18" t="s">
        <v>201</v>
      </c>
      <c r="C47" s="45">
        <v>4</v>
      </c>
      <c r="D47" s="45">
        <v>13</v>
      </c>
      <c r="E47" s="45">
        <v>44</v>
      </c>
      <c r="F47" s="62">
        <v>53</v>
      </c>
      <c r="G47" s="62">
        <v>67</v>
      </c>
      <c r="H47" s="62">
        <v>67</v>
      </c>
      <c r="I47" s="45">
        <v>67</v>
      </c>
      <c r="J47" s="45">
        <v>71</v>
      </c>
      <c r="K47" s="50"/>
      <c r="L47" s="26"/>
    </row>
    <row r="48" spans="1:12" x14ac:dyDescent="0.25">
      <c r="B48" s="18" t="s">
        <v>202</v>
      </c>
      <c r="C48" s="45"/>
      <c r="D48" s="45"/>
      <c r="E48" s="45"/>
      <c r="F48" s="62">
        <v>44</v>
      </c>
      <c r="G48" s="62">
        <v>51</v>
      </c>
      <c r="H48" s="62">
        <v>51</v>
      </c>
      <c r="I48" s="57">
        <v>60</v>
      </c>
      <c r="J48" s="57">
        <v>52</v>
      </c>
      <c r="K48" s="50"/>
      <c r="L48" s="26"/>
    </row>
    <row r="49" spans="1:12" x14ac:dyDescent="0.25">
      <c r="D49" s="26"/>
      <c r="E49" s="26"/>
      <c r="F49" s="59"/>
      <c r="G49" s="59"/>
      <c r="H49" s="60"/>
      <c r="I49" s="51"/>
      <c r="J49" s="51"/>
      <c r="K49" s="50"/>
      <c r="L49" s="26"/>
    </row>
    <row r="50" spans="1:12" x14ac:dyDescent="0.25">
      <c r="D50" s="26"/>
      <c r="E50" s="26"/>
      <c r="F50" s="59"/>
      <c r="G50" s="59"/>
      <c r="H50" s="60"/>
      <c r="I50" s="51"/>
      <c r="J50" s="51"/>
      <c r="K50" s="43" t="s">
        <v>198</v>
      </c>
      <c r="L50" s="26"/>
    </row>
    <row r="51" spans="1:12" x14ac:dyDescent="0.25">
      <c r="A51">
        <v>35</v>
      </c>
      <c r="B51" s="26" t="s">
        <v>179</v>
      </c>
      <c r="C51">
        <v>3</v>
      </c>
      <c r="D51" s="26">
        <v>3</v>
      </c>
      <c r="E51" s="26">
        <v>3</v>
      </c>
      <c r="F51" s="59">
        <v>3</v>
      </c>
      <c r="G51" s="59">
        <v>3</v>
      </c>
      <c r="H51" s="60">
        <v>3</v>
      </c>
      <c r="I51" s="51">
        <v>3</v>
      </c>
      <c r="J51" s="51">
        <v>3</v>
      </c>
      <c r="K51" s="45">
        <v>0</v>
      </c>
      <c r="L51" s="26"/>
    </row>
    <row r="52" spans="1:12" x14ac:dyDescent="0.25">
      <c r="B52" s="26" t="s">
        <v>56</v>
      </c>
      <c r="D52" s="26">
        <v>8</v>
      </c>
      <c r="E52" s="26">
        <v>8</v>
      </c>
      <c r="F52" s="59">
        <v>8</v>
      </c>
      <c r="G52" s="59">
        <v>8</v>
      </c>
      <c r="H52" s="60">
        <v>8</v>
      </c>
      <c r="I52" s="51">
        <v>8</v>
      </c>
      <c r="J52" s="51">
        <v>8</v>
      </c>
      <c r="K52" s="45">
        <v>5</v>
      </c>
      <c r="L52" s="26"/>
    </row>
    <row r="53" spans="1:12" x14ac:dyDescent="0.25">
      <c r="B53" s="26" t="s">
        <v>180</v>
      </c>
      <c r="D53" s="26"/>
      <c r="E53" s="26">
        <v>17</v>
      </c>
      <c r="F53" s="59">
        <v>17</v>
      </c>
      <c r="G53" s="59">
        <v>17</v>
      </c>
      <c r="H53" s="60">
        <v>16</v>
      </c>
      <c r="I53" s="51">
        <v>16</v>
      </c>
      <c r="J53" s="51">
        <v>16</v>
      </c>
      <c r="K53" s="45">
        <v>8</v>
      </c>
      <c r="L53" s="26"/>
    </row>
    <row r="54" spans="1:12" x14ac:dyDescent="0.25">
      <c r="B54" s="26" t="s">
        <v>57</v>
      </c>
      <c r="D54" s="26"/>
      <c r="E54" s="26"/>
      <c r="F54" s="59">
        <v>26</v>
      </c>
      <c r="G54" s="59">
        <v>21</v>
      </c>
      <c r="H54" s="60">
        <v>21</v>
      </c>
      <c r="I54" s="51">
        <v>19</v>
      </c>
      <c r="J54" s="51">
        <v>18</v>
      </c>
      <c r="K54" s="45">
        <v>18</v>
      </c>
      <c r="L54" s="26"/>
    </row>
    <row r="55" spans="1:12" x14ac:dyDescent="0.25">
      <c r="B55" s="26" t="s">
        <v>58</v>
      </c>
      <c r="D55" s="26"/>
      <c r="E55" s="26"/>
      <c r="F55" s="59"/>
      <c r="G55" s="59">
        <v>20</v>
      </c>
      <c r="H55" s="60">
        <v>20</v>
      </c>
      <c r="I55" s="51">
        <v>17</v>
      </c>
      <c r="J55" s="51">
        <v>16</v>
      </c>
      <c r="K55" s="45">
        <v>7</v>
      </c>
      <c r="L55" s="26"/>
    </row>
    <row r="56" spans="1:12" x14ac:dyDescent="0.25">
      <c r="B56" s="26" t="s">
        <v>59</v>
      </c>
      <c r="D56" s="26"/>
      <c r="E56" s="26"/>
      <c r="F56" s="59"/>
      <c r="G56" s="59"/>
      <c r="H56" s="60">
        <v>8</v>
      </c>
      <c r="I56" s="51">
        <v>8</v>
      </c>
      <c r="J56" s="51">
        <v>8</v>
      </c>
      <c r="K56" s="45">
        <v>8</v>
      </c>
      <c r="L56" s="26"/>
    </row>
    <row r="57" spans="1:12" x14ac:dyDescent="0.25">
      <c r="B57" s="26" t="s">
        <v>182</v>
      </c>
      <c r="D57" s="26"/>
      <c r="E57" s="26"/>
      <c r="F57" s="59"/>
      <c r="G57" s="59"/>
      <c r="H57" s="60"/>
      <c r="I57" s="51">
        <v>10</v>
      </c>
      <c r="J57" s="51">
        <v>10</v>
      </c>
      <c r="K57" s="45">
        <v>9</v>
      </c>
      <c r="L57" s="26"/>
    </row>
    <row r="58" spans="1:12" x14ac:dyDescent="0.25">
      <c r="B58" t="s">
        <v>183</v>
      </c>
      <c r="D58" s="26"/>
      <c r="E58" s="26"/>
      <c r="F58" s="59"/>
      <c r="G58" s="59"/>
      <c r="H58" s="60"/>
      <c r="I58" s="51"/>
      <c r="J58" s="51">
        <v>0</v>
      </c>
      <c r="K58" s="45">
        <v>0</v>
      </c>
      <c r="L58" s="26"/>
    </row>
    <row r="59" spans="1:12" x14ac:dyDescent="0.25">
      <c r="B59" t="s">
        <v>60</v>
      </c>
      <c r="D59" s="26"/>
      <c r="E59" s="26"/>
      <c r="F59" s="59"/>
      <c r="G59" s="59"/>
      <c r="H59" s="60"/>
      <c r="I59" s="51"/>
      <c r="J59" s="51"/>
      <c r="K59" s="45">
        <v>0</v>
      </c>
      <c r="L59" s="26"/>
    </row>
    <row r="60" spans="1:12" x14ac:dyDescent="0.25">
      <c r="B60" s="18" t="s">
        <v>201</v>
      </c>
      <c r="C60">
        <v>3</v>
      </c>
      <c r="D60" s="26">
        <v>11</v>
      </c>
      <c r="E60" s="26">
        <v>28</v>
      </c>
      <c r="F60" s="59">
        <v>54</v>
      </c>
      <c r="G60" s="59">
        <v>69</v>
      </c>
      <c r="H60" s="60">
        <v>76</v>
      </c>
      <c r="I60" s="51">
        <v>81</v>
      </c>
      <c r="J60" s="51">
        <v>79</v>
      </c>
      <c r="K60" s="45">
        <v>55</v>
      </c>
      <c r="L60" s="26"/>
    </row>
    <row r="61" spans="1:12" x14ac:dyDescent="0.25">
      <c r="B61" s="18" t="s">
        <v>202</v>
      </c>
      <c r="D61" s="26"/>
      <c r="E61" s="26"/>
      <c r="F61" s="59">
        <v>28</v>
      </c>
      <c r="G61" s="59">
        <v>49</v>
      </c>
      <c r="H61" s="60">
        <v>68</v>
      </c>
      <c r="I61" s="48">
        <v>71</v>
      </c>
      <c r="J61" s="48">
        <v>79</v>
      </c>
      <c r="K61" s="57">
        <v>55</v>
      </c>
      <c r="L61" s="26"/>
    </row>
    <row r="62" spans="1:12" x14ac:dyDescent="0.25">
      <c r="D62" s="26"/>
      <c r="E62" s="26"/>
      <c r="F62" s="59"/>
      <c r="G62" s="59"/>
      <c r="H62" s="60"/>
      <c r="I62" s="51"/>
      <c r="J62" s="43" t="s">
        <v>198</v>
      </c>
      <c r="K62" s="50"/>
      <c r="L62" s="26"/>
    </row>
    <row r="63" spans="1:12" x14ac:dyDescent="0.25">
      <c r="A63">
        <v>36</v>
      </c>
      <c r="B63" s="26" t="s">
        <v>179</v>
      </c>
      <c r="C63" s="55">
        <v>3</v>
      </c>
      <c r="D63" s="45">
        <v>3</v>
      </c>
      <c r="E63" s="45">
        <v>3</v>
      </c>
      <c r="F63" s="62">
        <v>3</v>
      </c>
      <c r="G63" s="62">
        <v>3</v>
      </c>
      <c r="H63" s="63">
        <v>3</v>
      </c>
      <c r="I63" s="45">
        <v>3</v>
      </c>
      <c r="J63" s="45">
        <v>2</v>
      </c>
      <c r="K63" s="50"/>
      <c r="L63" s="26"/>
    </row>
    <row r="64" spans="1:12" x14ac:dyDescent="0.25">
      <c r="B64" s="26" t="s">
        <v>56</v>
      </c>
      <c r="C64" s="55"/>
      <c r="D64" s="45">
        <v>5</v>
      </c>
      <c r="E64" s="45">
        <v>5</v>
      </c>
      <c r="F64" s="62">
        <v>5</v>
      </c>
      <c r="G64" s="62">
        <v>5</v>
      </c>
      <c r="H64" s="63">
        <v>4</v>
      </c>
      <c r="I64" s="45">
        <v>3</v>
      </c>
      <c r="J64" s="45">
        <v>1</v>
      </c>
      <c r="K64" s="50"/>
      <c r="L64" s="26"/>
    </row>
    <row r="65" spans="1:18" x14ac:dyDescent="0.25">
      <c r="B65" s="26" t="s">
        <v>180</v>
      </c>
      <c r="C65" s="55"/>
      <c r="D65" s="45"/>
      <c r="E65" s="45">
        <v>21</v>
      </c>
      <c r="F65" s="62">
        <v>21</v>
      </c>
      <c r="G65" s="62">
        <v>18</v>
      </c>
      <c r="H65" s="63">
        <v>17</v>
      </c>
      <c r="I65" s="45">
        <v>17</v>
      </c>
      <c r="J65" s="45">
        <v>11</v>
      </c>
      <c r="K65" s="50"/>
      <c r="L65" s="26"/>
    </row>
    <row r="66" spans="1:18" x14ac:dyDescent="0.25">
      <c r="B66" s="26" t="s">
        <v>57</v>
      </c>
      <c r="C66" s="55"/>
      <c r="D66" s="45"/>
      <c r="E66" s="45"/>
      <c r="F66" s="62">
        <v>9</v>
      </c>
      <c r="G66" s="62">
        <v>8</v>
      </c>
      <c r="H66" s="63">
        <v>8</v>
      </c>
      <c r="I66" s="45">
        <v>8</v>
      </c>
      <c r="J66" s="45">
        <v>8</v>
      </c>
      <c r="K66" s="50"/>
      <c r="L66" s="26"/>
    </row>
    <row r="67" spans="1:18" x14ac:dyDescent="0.25">
      <c r="B67" s="26" t="s">
        <v>58</v>
      </c>
      <c r="C67" s="55"/>
      <c r="D67" s="45"/>
      <c r="E67" s="45"/>
      <c r="F67" s="62"/>
      <c r="G67" s="62">
        <v>7</v>
      </c>
      <c r="H67" s="63">
        <v>7</v>
      </c>
      <c r="I67" s="45">
        <v>7</v>
      </c>
      <c r="J67" s="45">
        <v>7</v>
      </c>
      <c r="K67" s="50"/>
      <c r="L67" s="26"/>
    </row>
    <row r="68" spans="1:18" x14ac:dyDescent="0.25">
      <c r="B68" s="26" t="s">
        <v>59</v>
      </c>
      <c r="C68" s="55"/>
      <c r="D68" s="45"/>
      <c r="E68" s="45"/>
      <c r="F68" s="62"/>
      <c r="G68" s="62"/>
      <c r="H68" s="63">
        <v>14</v>
      </c>
      <c r="I68" s="45">
        <v>14</v>
      </c>
      <c r="J68" s="45">
        <v>10</v>
      </c>
      <c r="K68" s="50"/>
      <c r="L68" s="26"/>
    </row>
    <row r="69" spans="1:18" x14ac:dyDescent="0.25">
      <c r="B69" s="26" t="s">
        <v>182</v>
      </c>
      <c r="C69" s="55"/>
      <c r="D69" s="45"/>
      <c r="E69" s="45"/>
      <c r="F69" s="62"/>
      <c r="G69" s="62"/>
      <c r="H69" s="63"/>
      <c r="I69" s="45">
        <v>14</v>
      </c>
      <c r="J69" s="45">
        <v>10</v>
      </c>
      <c r="K69" s="50"/>
      <c r="L69" s="26"/>
    </row>
    <row r="70" spans="1:18" x14ac:dyDescent="0.25">
      <c r="B70" t="s">
        <v>183</v>
      </c>
      <c r="C70" s="55"/>
      <c r="D70" s="45"/>
      <c r="E70" s="45"/>
      <c r="F70" s="62"/>
      <c r="G70" s="62"/>
      <c r="H70" s="63"/>
      <c r="I70" s="45"/>
      <c r="J70" s="45">
        <v>4</v>
      </c>
      <c r="K70" s="50"/>
      <c r="L70" s="26"/>
    </row>
    <row r="71" spans="1:18" x14ac:dyDescent="0.25">
      <c r="B71" s="18" t="s">
        <v>201</v>
      </c>
      <c r="C71" s="55">
        <v>3</v>
      </c>
      <c r="D71" s="45">
        <v>6</v>
      </c>
      <c r="E71" s="45">
        <v>29</v>
      </c>
      <c r="F71" s="62">
        <v>38</v>
      </c>
      <c r="G71" s="62">
        <v>41</v>
      </c>
      <c r="H71" s="63">
        <v>53</v>
      </c>
      <c r="I71" s="45">
        <v>66</v>
      </c>
      <c r="J71" s="45">
        <v>53</v>
      </c>
      <c r="K71" s="50"/>
      <c r="L71" s="26"/>
    </row>
    <row r="72" spans="1:18" x14ac:dyDescent="0.25">
      <c r="B72" s="18" t="s">
        <v>202</v>
      </c>
      <c r="C72" s="55"/>
      <c r="D72" s="45"/>
      <c r="E72" s="45"/>
      <c r="F72" s="62">
        <v>29</v>
      </c>
      <c r="G72" s="62">
        <v>34</v>
      </c>
      <c r="H72" s="63">
        <v>39</v>
      </c>
      <c r="I72" s="57">
        <v>52</v>
      </c>
      <c r="J72" s="57">
        <v>49</v>
      </c>
      <c r="K72" s="50"/>
      <c r="L72" s="26"/>
    </row>
    <row r="73" spans="1:18" x14ac:dyDescent="0.25">
      <c r="D73" s="26"/>
      <c r="E73" s="26"/>
      <c r="F73" s="59"/>
      <c r="G73" s="59"/>
      <c r="H73" s="60"/>
      <c r="I73" s="51"/>
      <c r="J73" s="51"/>
      <c r="K73" s="50"/>
      <c r="L73" s="26"/>
    </row>
    <row r="74" spans="1:18" x14ac:dyDescent="0.25">
      <c r="D74" s="26"/>
      <c r="E74" s="26"/>
      <c r="F74" s="59"/>
      <c r="G74" s="59"/>
      <c r="H74" s="60"/>
      <c r="I74" s="51"/>
      <c r="J74" s="51"/>
      <c r="K74" s="50"/>
      <c r="L74" s="43" t="s">
        <v>198</v>
      </c>
    </row>
    <row r="75" spans="1:18" x14ac:dyDescent="0.25">
      <c r="A75">
        <v>37</v>
      </c>
      <c r="B75" s="26" t="s">
        <v>179</v>
      </c>
      <c r="C75" s="45">
        <v>4</v>
      </c>
      <c r="D75" s="45">
        <v>4</v>
      </c>
      <c r="E75" s="45">
        <v>4</v>
      </c>
      <c r="F75" s="62">
        <v>4</v>
      </c>
      <c r="G75" s="62">
        <v>1</v>
      </c>
      <c r="H75" s="62">
        <v>1</v>
      </c>
      <c r="I75" s="45">
        <v>1</v>
      </c>
      <c r="J75" s="45">
        <v>1</v>
      </c>
      <c r="K75" s="45">
        <v>1</v>
      </c>
      <c r="L75" s="45">
        <v>1</v>
      </c>
    </row>
    <row r="76" spans="1:18" x14ac:dyDescent="0.25">
      <c r="B76" s="26" t="s">
        <v>56</v>
      </c>
      <c r="C76" s="45"/>
      <c r="D76" s="45">
        <v>11</v>
      </c>
      <c r="E76" s="45">
        <v>11</v>
      </c>
      <c r="F76" s="62">
        <v>11</v>
      </c>
      <c r="G76" s="62">
        <v>4</v>
      </c>
      <c r="H76" s="62">
        <v>4</v>
      </c>
      <c r="I76" s="45">
        <v>4</v>
      </c>
      <c r="J76" s="45">
        <v>4</v>
      </c>
      <c r="K76" s="45">
        <v>4</v>
      </c>
      <c r="L76" s="45">
        <v>4</v>
      </c>
      <c r="R76" s="57"/>
    </row>
    <row r="77" spans="1:18" x14ac:dyDescent="0.25">
      <c r="B77" s="26" t="s">
        <v>180</v>
      </c>
      <c r="C77" s="45"/>
      <c r="D77" s="45"/>
      <c r="E77" s="45">
        <v>29</v>
      </c>
      <c r="F77" s="62">
        <v>29</v>
      </c>
      <c r="G77" s="62">
        <v>15</v>
      </c>
      <c r="H77" s="62">
        <v>13</v>
      </c>
      <c r="I77" s="45">
        <v>7</v>
      </c>
      <c r="J77" s="45">
        <v>5</v>
      </c>
      <c r="K77" s="45">
        <v>5</v>
      </c>
      <c r="L77" s="45">
        <v>4</v>
      </c>
      <c r="R77" s="45"/>
    </row>
    <row r="78" spans="1:18" x14ac:dyDescent="0.25">
      <c r="B78" s="26" t="s">
        <v>57</v>
      </c>
      <c r="C78" s="45"/>
      <c r="D78" s="45"/>
      <c r="E78" s="45"/>
      <c r="F78" s="62">
        <v>22</v>
      </c>
      <c r="G78" s="62">
        <v>19</v>
      </c>
      <c r="H78" s="62">
        <v>18</v>
      </c>
      <c r="I78" s="45">
        <v>17</v>
      </c>
      <c r="J78" s="45">
        <v>16</v>
      </c>
      <c r="K78" s="45">
        <v>16</v>
      </c>
      <c r="L78" s="45">
        <v>15</v>
      </c>
      <c r="R78" s="45"/>
    </row>
    <row r="79" spans="1:18" x14ac:dyDescent="0.25">
      <c r="B79" s="26" t="s">
        <v>58</v>
      </c>
      <c r="C79" s="45"/>
      <c r="D79" s="45"/>
      <c r="E79" s="45"/>
      <c r="F79" s="62"/>
      <c r="G79" s="62">
        <v>8</v>
      </c>
      <c r="H79" s="62">
        <v>8</v>
      </c>
      <c r="I79" s="45">
        <v>2</v>
      </c>
      <c r="J79" s="45">
        <v>2</v>
      </c>
      <c r="K79" s="45">
        <v>2</v>
      </c>
      <c r="L79" s="45">
        <v>2</v>
      </c>
    </row>
    <row r="80" spans="1:18" x14ac:dyDescent="0.25">
      <c r="B80" s="26" t="s">
        <v>59</v>
      </c>
      <c r="C80" s="45"/>
      <c r="D80" s="45"/>
      <c r="E80" s="45"/>
      <c r="F80" s="62"/>
      <c r="G80" s="62"/>
      <c r="H80" s="62">
        <v>7</v>
      </c>
      <c r="I80" s="45">
        <v>7</v>
      </c>
      <c r="J80" s="45">
        <v>7</v>
      </c>
      <c r="K80" s="45">
        <v>4</v>
      </c>
      <c r="L80" s="45">
        <v>3</v>
      </c>
    </row>
    <row r="81" spans="1:18" x14ac:dyDescent="0.25">
      <c r="B81" s="26" t="s">
        <v>182</v>
      </c>
      <c r="C81" s="45"/>
      <c r="D81" s="45"/>
      <c r="E81" s="45"/>
      <c r="F81" s="62"/>
      <c r="G81" s="62"/>
      <c r="H81" s="62"/>
      <c r="I81" s="45">
        <v>22</v>
      </c>
      <c r="J81" s="45">
        <v>21</v>
      </c>
      <c r="K81" s="45">
        <v>18</v>
      </c>
      <c r="L81" s="45">
        <v>18</v>
      </c>
      <c r="R81" s="45"/>
    </row>
    <row r="82" spans="1:18" x14ac:dyDescent="0.25">
      <c r="B82" t="s">
        <v>183</v>
      </c>
      <c r="C82" s="45"/>
      <c r="D82" s="45"/>
      <c r="E82" s="45"/>
      <c r="F82" s="62"/>
      <c r="G82" s="62"/>
      <c r="H82" s="62"/>
      <c r="I82" s="45"/>
      <c r="J82" s="45">
        <v>4</v>
      </c>
      <c r="K82" s="45">
        <v>4</v>
      </c>
      <c r="L82" s="45">
        <v>3</v>
      </c>
    </row>
    <row r="83" spans="1:18" x14ac:dyDescent="0.25">
      <c r="B83" t="s">
        <v>60</v>
      </c>
      <c r="C83" s="45"/>
      <c r="D83" s="45"/>
      <c r="E83" s="45"/>
      <c r="F83" s="62"/>
      <c r="G83" s="62"/>
      <c r="H83" s="62"/>
      <c r="I83" s="45"/>
      <c r="J83" s="45"/>
      <c r="K83" s="45">
        <v>0</v>
      </c>
      <c r="L83" s="45">
        <v>0</v>
      </c>
    </row>
    <row r="84" spans="1:18" x14ac:dyDescent="0.25">
      <c r="B84" t="s">
        <v>61</v>
      </c>
      <c r="C84" s="45"/>
      <c r="D84" s="45"/>
      <c r="E84" s="45"/>
      <c r="F84" s="62"/>
      <c r="G84" s="62"/>
      <c r="H84" s="62"/>
      <c r="I84" s="45"/>
      <c r="J84" s="45"/>
      <c r="K84" s="45"/>
      <c r="L84" s="45">
        <v>1</v>
      </c>
    </row>
    <row r="85" spans="1:18" x14ac:dyDescent="0.25">
      <c r="B85" s="18" t="s">
        <v>201</v>
      </c>
      <c r="C85" s="45">
        <v>4</v>
      </c>
      <c r="D85" s="45">
        <v>15</v>
      </c>
      <c r="E85" s="45">
        <v>44</v>
      </c>
      <c r="F85" s="62">
        <v>66</v>
      </c>
      <c r="G85" s="62">
        <v>47</v>
      </c>
      <c r="H85" s="62">
        <v>51</v>
      </c>
      <c r="I85" s="45">
        <v>60</v>
      </c>
      <c r="J85" s="45">
        <v>60</v>
      </c>
      <c r="K85" s="45">
        <v>54</v>
      </c>
      <c r="L85" s="45">
        <v>51</v>
      </c>
    </row>
    <row r="86" spans="1:18" x14ac:dyDescent="0.25">
      <c r="B86" s="18" t="s">
        <v>202</v>
      </c>
      <c r="C86" s="45"/>
      <c r="D86" s="45"/>
      <c r="E86" s="45"/>
      <c r="F86" s="62">
        <v>44</v>
      </c>
      <c r="G86" s="62">
        <v>39</v>
      </c>
      <c r="H86" s="62">
        <v>44</v>
      </c>
      <c r="I86" s="57">
        <v>38</v>
      </c>
      <c r="J86" s="57">
        <v>56</v>
      </c>
      <c r="K86" s="57">
        <v>54</v>
      </c>
      <c r="L86" s="57">
        <v>50</v>
      </c>
    </row>
    <row r="87" spans="1:18" x14ac:dyDescent="0.25">
      <c r="D87" s="26"/>
      <c r="E87" s="26"/>
      <c r="F87" s="59"/>
      <c r="G87" s="59"/>
      <c r="H87" s="60"/>
      <c r="I87" s="51"/>
      <c r="J87" s="51"/>
      <c r="K87" s="51"/>
      <c r="L87" s="50"/>
      <c r="M87" s="43" t="s">
        <v>198</v>
      </c>
    </row>
    <row r="88" spans="1:18" x14ac:dyDescent="0.25">
      <c r="A88">
        <v>38</v>
      </c>
      <c r="B88" s="26" t="s">
        <v>179</v>
      </c>
      <c r="C88" s="45">
        <v>3</v>
      </c>
      <c r="D88" s="45">
        <v>3</v>
      </c>
      <c r="E88" s="45">
        <v>3</v>
      </c>
      <c r="F88" s="62">
        <v>3</v>
      </c>
      <c r="G88" s="62">
        <v>3</v>
      </c>
      <c r="H88" s="62">
        <v>3</v>
      </c>
      <c r="I88" s="45">
        <v>3</v>
      </c>
      <c r="J88" s="45">
        <v>3</v>
      </c>
      <c r="K88" s="45">
        <v>3</v>
      </c>
      <c r="L88" s="45">
        <v>3</v>
      </c>
      <c r="M88" s="45">
        <v>3</v>
      </c>
      <c r="N88" s="5">
        <f>((M88+M115+M129)/3)</f>
        <v>1.3333333333333333</v>
      </c>
      <c r="R88" s="45"/>
    </row>
    <row r="89" spans="1:18" x14ac:dyDescent="0.25">
      <c r="B89" s="26" t="s">
        <v>56</v>
      </c>
      <c r="C89" s="45"/>
      <c r="D89" s="45">
        <v>15</v>
      </c>
      <c r="E89" s="45">
        <v>15</v>
      </c>
      <c r="F89" s="62">
        <v>15</v>
      </c>
      <c r="G89" s="62">
        <v>9</v>
      </c>
      <c r="H89" s="62">
        <v>9</v>
      </c>
      <c r="I89" s="45">
        <v>9</v>
      </c>
      <c r="J89" s="45">
        <v>9</v>
      </c>
      <c r="K89" s="45">
        <v>9</v>
      </c>
      <c r="L89" s="45">
        <v>9</v>
      </c>
      <c r="M89" s="45">
        <v>6</v>
      </c>
      <c r="N89" s="5">
        <f t="shared" ref="N89:N98" si="5">((M89+M116+M130)/3)</f>
        <v>7.333333333333333</v>
      </c>
      <c r="R89" s="45"/>
    </row>
    <row r="90" spans="1:18" x14ac:dyDescent="0.25">
      <c r="B90" s="26" t="s">
        <v>180</v>
      </c>
      <c r="C90" s="45"/>
      <c r="D90" s="45"/>
      <c r="E90" s="45">
        <v>29</v>
      </c>
      <c r="F90" s="62">
        <v>29</v>
      </c>
      <c r="G90" s="62">
        <v>17</v>
      </c>
      <c r="H90" s="62">
        <v>17</v>
      </c>
      <c r="I90" s="45">
        <v>15</v>
      </c>
      <c r="J90" s="45">
        <v>15</v>
      </c>
      <c r="K90" s="45">
        <v>14</v>
      </c>
      <c r="L90" s="45">
        <v>14</v>
      </c>
      <c r="M90" s="45">
        <v>13</v>
      </c>
      <c r="N90" s="5">
        <f t="shared" si="5"/>
        <v>9.6666666666666661</v>
      </c>
      <c r="R90" s="45"/>
    </row>
    <row r="91" spans="1:18" x14ac:dyDescent="0.25">
      <c r="B91" s="26" t="s">
        <v>57</v>
      </c>
      <c r="C91" s="45"/>
      <c r="D91" s="45"/>
      <c r="E91" s="45"/>
      <c r="F91" s="62">
        <v>16</v>
      </c>
      <c r="G91" s="62">
        <v>16</v>
      </c>
      <c r="H91" s="62">
        <v>12</v>
      </c>
      <c r="I91" s="45">
        <v>12</v>
      </c>
      <c r="J91" s="45">
        <v>12</v>
      </c>
      <c r="K91" s="45">
        <v>11</v>
      </c>
      <c r="L91" s="45">
        <v>11</v>
      </c>
      <c r="M91" s="45">
        <v>11</v>
      </c>
      <c r="N91" s="5">
        <f t="shared" si="5"/>
        <v>9</v>
      </c>
      <c r="R91" s="45"/>
    </row>
    <row r="92" spans="1:18" x14ac:dyDescent="0.25">
      <c r="B92" s="26" t="s">
        <v>58</v>
      </c>
      <c r="C92" s="45"/>
      <c r="D92" s="45"/>
      <c r="E92" s="45"/>
      <c r="F92" s="62"/>
      <c r="G92" s="62">
        <v>6</v>
      </c>
      <c r="H92" s="62">
        <v>3</v>
      </c>
      <c r="I92" s="45">
        <v>3</v>
      </c>
      <c r="J92" s="45">
        <v>3</v>
      </c>
      <c r="K92" s="45">
        <v>3</v>
      </c>
      <c r="L92" s="45">
        <v>3</v>
      </c>
      <c r="M92" s="45">
        <v>3</v>
      </c>
      <c r="N92" s="5">
        <f t="shared" si="5"/>
        <v>9</v>
      </c>
      <c r="R92" s="45"/>
    </row>
    <row r="93" spans="1:18" x14ac:dyDescent="0.25">
      <c r="B93" s="26" t="s">
        <v>59</v>
      </c>
      <c r="C93" s="45"/>
      <c r="D93" s="45"/>
      <c r="E93" s="45"/>
      <c r="F93" s="62"/>
      <c r="G93" s="62"/>
      <c r="H93" s="62">
        <v>8</v>
      </c>
      <c r="I93" s="45">
        <v>3</v>
      </c>
      <c r="J93" s="45">
        <v>3</v>
      </c>
      <c r="K93" s="45">
        <v>3</v>
      </c>
      <c r="L93" s="45">
        <v>3</v>
      </c>
      <c r="M93" s="45">
        <v>2</v>
      </c>
      <c r="N93" s="5">
        <f t="shared" si="5"/>
        <v>4.333333333333333</v>
      </c>
      <c r="R93" s="45"/>
    </row>
    <row r="94" spans="1:18" x14ac:dyDescent="0.25">
      <c r="B94" s="26" t="s">
        <v>182</v>
      </c>
      <c r="C94" s="45"/>
      <c r="D94" s="45"/>
      <c r="E94" s="45"/>
      <c r="F94" s="62"/>
      <c r="G94" s="62"/>
      <c r="H94" s="62"/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5">
        <f t="shared" si="5"/>
        <v>4.666666666666667</v>
      </c>
    </row>
    <row r="95" spans="1:18" x14ac:dyDescent="0.25">
      <c r="B95" t="s">
        <v>183</v>
      </c>
      <c r="C95" s="45"/>
      <c r="D95" s="45"/>
      <c r="E95" s="45"/>
      <c r="F95" s="62"/>
      <c r="G95" s="62"/>
      <c r="H95" s="62"/>
      <c r="I95" s="45"/>
      <c r="J95" s="45">
        <v>2</v>
      </c>
      <c r="K95" s="45">
        <v>2</v>
      </c>
      <c r="L95" s="45">
        <v>2</v>
      </c>
      <c r="M95" s="45">
        <v>2</v>
      </c>
      <c r="N95" s="5">
        <f t="shared" si="5"/>
        <v>4.666666666666667</v>
      </c>
      <c r="R95" s="45"/>
    </row>
    <row r="96" spans="1:18" x14ac:dyDescent="0.25">
      <c r="B96" t="s">
        <v>60</v>
      </c>
      <c r="C96" s="45"/>
      <c r="D96" s="45"/>
      <c r="E96" s="45"/>
      <c r="F96" s="62"/>
      <c r="G96" s="62"/>
      <c r="H96" s="62"/>
      <c r="I96" s="45"/>
      <c r="J96" s="45"/>
      <c r="K96" s="45">
        <v>0</v>
      </c>
      <c r="L96" s="45">
        <v>0</v>
      </c>
      <c r="M96" s="45">
        <v>0</v>
      </c>
      <c r="N96" s="5">
        <f t="shared" si="5"/>
        <v>1.6666666666666667</v>
      </c>
      <c r="R96" s="45"/>
    </row>
    <row r="97" spans="1:18" x14ac:dyDescent="0.25">
      <c r="B97" t="s">
        <v>61</v>
      </c>
      <c r="C97" s="45"/>
      <c r="D97" s="45"/>
      <c r="E97" s="45"/>
      <c r="F97" s="62"/>
      <c r="G97" s="62"/>
      <c r="H97" s="62"/>
      <c r="I97" s="45"/>
      <c r="J97" s="45"/>
      <c r="K97" s="45"/>
      <c r="L97" s="45">
        <v>0</v>
      </c>
      <c r="M97" s="45">
        <v>0</v>
      </c>
      <c r="N97" s="5">
        <f t="shared" si="5"/>
        <v>2</v>
      </c>
    </row>
    <row r="98" spans="1:18" x14ac:dyDescent="0.25">
      <c r="B98" t="s">
        <v>184</v>
      </c>
      <c r="C98" s="45"/>
      <c r="D98" s="45"/>
      <c r="E98" s="45"/>
      <c r="F98" s="62"/>
      <c r="G98" s="62"/>
      <c r="H98" s="62"/>
      <c r="I98" s="45"/>
      <c r="J98" s="45"/>
      <c r="K98" s="45"/>
      <c r="L98" s="45"/>
      <c r="M98" s="45">
        <v>1</v>
      </c>
      <c r="N98" s="5">
        <f t="shared" si="5"/>
        <v>5.333333333333333</v>
      </c>
    </row>
    <row r="99" spans="1:18" x14ac:dyDescent="0.25">
      <c r="B99" s="18" t="s">
        <v>201</v>
      </c>
      <c r="C99" s="45">
        <v>3</v>
      </c>
      <c r="D99" s="45">
        <v>18</v>
      </c>
      <c r="E99" s="45">
        <v>47</v>
      </c>
      <c r="F99" s="62">
        <v>63</v>
      </c>
      <c r="G99" s="62">
        <v>51</v>
      </c>
      <c r="H99" s="62">
        <v>52</v>
      </c>
      <c r="I99" s="45">
        <v>45</v>
      </c>
      <c r="J99" s="45">
        <v>47</v>
      </c>
      <c r="K99" s="45">
        <v>45</v>
      </c>
      <c r="L99" s="45">
        <v>45</v>
      </c>
      <c r="M99" s="45">
        <v>41</v>
      </c>
    </row>
    <row r="100" spans="1:18" x14ac:dyDescent="0.25">
      <c r="B100" s="18" t="s">
        <v>202</v>
      </c>
      <c r="C100" s="45"/>
      <c r="D100" s="45">
        <v>3</v>
      </c>
      <c r="E100" s="45">
        <v>18</v>
      </c>
      <c r="F100" s="62">
        <v>47</v>
      </c>
      <c r="G100" s="62">
        <v>45</v>
      </c>
      <c r="H100" s="62">
        <v>44</v>
      </c>
      <c r="I100" s="57">
        <v>45</v>
      </c>
      <c r="J100" s="57">
        <v>45</v>
      </c>
      <c r="K100" s="57">
        <v>45</v>
      </c>
      <c r="L100" s="57">
        <v>45</v>
      </c>
      <c r="M100" s="57">
        <v>40</v>
      </c>
      <c r="R100" s="45"/>
    </row>
    <row r="101" spans="1:18" x14ac:dyDescent="0.25">
      <c r="D101" s="26"/>
      <c r="E101" s="26"/>
      <c r="F101" s="59"/>
      <c r="G101" s="59"/>
      <c r="H101" s="60"/>
      <c r="I101" s="51"/>
      <c r="J101" s="51"/>
      <c r="K101" s="51"/>
      <c r="L101" s="43" t="s">
        <v>198</v>
      </c>
      <c r="M101" s="17"/>
      <c r="R101" s="45"/>
    </row>
    <row r="102" spans="1:18" x14ac:dyDescent="0.25">
      <c r="A102">
        <v>39</v>
      </c>
      <c r="B102" s="26" t="s">
        <v>179</v>
      </c>
      <c r="C102" s="45">
        <v>4</v>
      </c>
      <c r="D102" s="45">
        <v>4</v>
      </c>
      <c r="E102" s="45">
        <v>4</v>
      </c>
      <c r="F102" s="62">
        <v>4</v>
      </c>
      <c r="G102" s="62">
        <v>2</v>
      </c>
      <c r="H102" s="62">
        <v>2</v>
      </c>
      <c r="I102" s="45">
        <v>2</v>
      </c>
      <c r="J102" s="45">
        <v>2</v>
      </c>
      <c r="K102" s="45">
        <v>2</v>
      </c>
      <c r="L102" s="45">
        <v>2</v>
      </c>
      <c r="M102" s="17"/>
      <c r="R102" s="45"/>
    </row>
    <row r="103" spans="1:18" x14ac:dyDescent="0.25">
      <c r="B103" s="26" t="s">
        <v>56</v>
      </c>
      <c r="C103" s="45"/>
      <c r="D103" s="45">
        <v>13</v>
      </c>
      <c r="E103" s="45">
        <v>13</v>
      </c>
      <c r="F103" s="62">
        <v>13</v>
      </c>
      <c r="G103" s="45">
        <v>12</v>
      </c>
      <c r="H103" s="45">
        <v>12</v>
      </c>
      <c r="I103" s="45">
        <v>12</v>
      </c>
      <c r="J103" s="45">
        <v>12</v>
      </c>
      <c r="K103" s="45">
        <v>12</v>
      </c>
      <c r="L103" s="45">
        <v>8</v>
      </c>
      <c r="M103" s="17"/>
      <c r="R103" s="45"/>
    </row>
    <row r="104" spans="1:18" x14ac:dyDescent="0.25">
      <c r="B104" s="26" t="s">
        <v>180</v>
      </c>
      <c r="C104" s="45"/>
      <c r="D104" s="45"/>
      <c r="E104" s="45">
        <v>27</v>
      </c>
      <c r="F104" s="62">
        <v>27</v>
      </c>
      <c r="G104" s="62">
        <v>17</v>
      </c>
      <c r="H104" s="62">
        <v>15</v>
      </c>
      <c r="I104" s="45">
        <v>15</v>
      </c>
      <c r="J104" s="45">
        <v>14</v>
      </c>
      <c r="K104" s="45">
        <v>14</v>
      </c>
      <c r="L104" s="45">
        <v>8</v>
      </c>
      <c r="M104" s="17"/>
      <c r="R104" s="45"/>
    </row>
    <row r="105" spans="1:18" x14ac:dyDescent="0.25">
      <c r="B105" s="26" t="s">
        <v>57</v>
      </c>
      <c r="C105" s="45"/>
      <c r="D105" s="45"/>
      <c r="E105" s="45"/>
      <c r="F105" s="62">
        <v>23</v>
      </c>
      <c r="G105" s="62">
        <v>20</v>
      </c>
      <c r="H105" s="62">
        <v>20</v>
      </c>
      <c r="I105" s="45">
        <v>18</v>
      </c>
      <c r="J105" s="45">
        <v>18</v>
      </c>
      <c r="K105" s="45">
        <v>17</v>
      </c>
      <c r="L105" s="45">
        <v>16</v>
      </c>
      <c r="M105" s="17"/>
      <c r="R105" s="45"/>
    </row>
    <row r="106" spans="1:18" x14ac:dyDescent="0.25">
      <c r="B106" s="26" t="s">
        <v>58</v>
      </c>
      <c r="C106" s="45"/>
      <c r="D106" s="45"/>
      <c r="E106" s="45"/>
      <c r="F106" s="62"/>
      <c r="G106" s="62">
        <v>12</v>
      </c>
      <c r="H106" s="62">
        <v>12</v>
      </c>
      <c r="I106" s="45">
        <v>12</v>
      </c>
      <c r="J106" s="45">
        <v>12</v>
      </c>
      <c r="K106" s="45">
        <v>12</v>
      </c>
      <c r="L106" s="45">
        <v>8</v>
      </c>
      <c r="M106" s="17"/>
      <c r="R106" s="45"/>
    </row>
    <row r="107" spans="1:18" x14ac:dyDescent="0.25">
      <c r="B107" s="26" t="s">
        <v>59</v>
      </c>
      <c r="C107" s="45"/>
      <c r="D107" s="45"/>
      <c r="E107" s="45"/>
      <c r="F107" s="62"/>
      <c r="G107" s="62"/>
      <c r="H107" s="62">
        <v>23</v>
      </c>
      <c r="I107" s="45">
        <v>16</v>
      </c>
      <c r="J107" s="45">
        <v>16</v>
      </c>
      <c r="K107" s="45">
        <v>16</v>
      </c>
      <c r="L107" s="45">
        <v>15</v>
      </c>
      <c r="M107" s="17"/>
      <c r="R107" s="45"/>
    </row>
    <row r="108" spans="1:18" x14ac:dyDescent="0.25">
      <c r="B108" s="26" t="s">
        <v>182</v>
      </c>
      <c r="C108" s="45"/>
      <c r="D108" s="45"/>
      <c r="E108" s="45"/>
      <c r="F108" s="62"/>
      <c r="G108" s="62"/>
      <c r="H108" s="62"/>
      <c r="I108" s="45">
        <v>10</v>
      </c>
      <c r="J108" s="45">
        <v>10</v>
      </c>
      <c r="K108" s="45">
        <v>6</v>
      </c>
      <c r="L108" s="45">
        <v>4</v>
      </c>
      <c r="M108" s="17"/>
      <c r="R108" s="45"/>
    </row>
    <row r="109" spans="1:18" x14ac:dyDescent="0.25">
      <c r="B109" t="s">
        <v>183</v>
      </c>
      <c r="C109" s="45"/>
      <c r="D109" s="45"/>
      <c r="E109" s="45"/>
      <c r="F109" s="62"/>
      <c r="G109" s="62"/>
      <c r="H109" s="62"/>
      <c r="I109" s="45"/>
      <c r="J109" s="45">
        <v>6</v>
      </c>
      <c r="K109" s="45">
        <v>4</v>
      </c>
      <c r="L109" s="45">
        <v>4</v>
      </c>
      <c r="M109" s="17"/>
      <c r="R109" s="45"/>
    </row>
    <row r="110" spans="1:18" x14ac:dyDescent="0.25">
      <c r="B110" t="s">
        <v>60</v>
      </c>
      <c r="C110" s="45"/>
      <c r="D110" s="45"/>
      <c r="E110" s="45"/>
      <c r="F110" s="62"/>
      <c r="G110" s="62"/>
      <c r="H110" s="62"/>
      <c r="I110" s="45"/>
      <c r="J110" s="45"/>
      <c r="K110" s="45">
        <v>3</v>
      </c>
      <c r="L110" s="45">
        <v>2</v>
      </c>
      <c r="M110" s="17"/>
      <c r="R110" s="45"/>
    </row>
    <row r="111" spans="1:18" x14ac:dyDescent="0.25">
      <c r="B111" t="s">
        <v>61</v>
      </c>
      <c r="C111" s="45"/>
      <c r="D111" s="45"/>
      <c r="E111" s="45"/>
      <c r="F111" s="62"/>
      <c r="G111" s="62"/>
      <c r="H111" s="62"/>
      <c r="I111" s="45"/>
      <c r="J111" s="45"/>
      <c r="K111" s="45"/>
      <c r="L111" s="45">
        <v>6</v>
      </c>
      <c r="M111" s="17"/>
      <c r="R111" s="55"/>
    </row>
    <row r="112" spans="1:18" x14ac:dyDescent="0.25">
      <c r="B112" s="18" t="s">
        <v>201</v>
      </c>
      <c r="C112" s="45">
        <v>4</v>
      </c>
      <c r="D112" s="45">
        <v>17</v>
      </c>
      <c r="E112" s="45">
        <v>44</v>
      </c>
      <c r="F112" s="62">
        <v>67</v>
      </c>
      <c r="G112" s="62">
        <v>63</v>
      </c>
      <c r="H112" s="62">
        <v>84</v>
      </c>
      <c r="I112" s="45">
        <v>85</v>
      </c>
      <c r="J112" s="45">
        <v>90</v>
      </c>
      <c r="K112" s="45">
        <v>86</v>
      </c>
      <c r="L112" s="45">
        <v>73</v>
      </c>
      <c r="M112" s="50"/>
    </row>
    <row r="113" spans="1:13" x14ac:dyDescent="0.25">
      <c r="B113" s="18" t="s">
        <v>202</v>
      </c>
      <c r="C113" s="45"/>
      <c r="D113" s="45"/>
      <c r="E113" s="45"/>
      <c r="F113" s="62">
        <v>44</v>
      </c>
      <c r="G113" s="62">
        <v>51</v>
      </c>
      <c r="H113" s="62">
        <v>61</v>
      </c>
      <c r="I113" s="57">
        <v>75</v>
      </c>
      <c r="J113" s="57">
        <v>84</v>
      </c>
      <c r="K113" s="57">
        <v>83</v>
      </c>
      <c r="L113" s="57">
        <v>67</v>
      </c>
      <c r="M113" s="50"/>
    </row>
    <row r="114" spans="1:13" x14ac:dyDescent="0.25">
      <c r="D114" s="26"/>
      <c r="E114" s="26"/>
      <c r="F114" s="59"/>
      <c r="G114" s="59"/>
      <c r="H114" s="60"/>
      <c r="I114" s="51"/>
      <c r="J114" s="51"/>
      <c r="K114" s="51"/>
      <c r="L114" s="50"/>
      <c r="M114" s="43" t="s">
        <v>198</v>
      </c>
    </row>
    <row r="115" spans="1:13" x14ac:dyDescent="0.25">
      <c r="A115">
        <v>40</v>
      </c>
      <c r="B115" s="26" t="s">
        <v>179</v>
      </c>
      <c r="C115" s="45">
        <v>4</v>
      </c>
      <c r="D115" s="45">
        <v>4</v>
      </c>
      <c r="E115" s="45">
        <v>4</v>
      </c>
      <c r="F115" s="62">
        <v>4</v>
      </c>
      <c r="G115" s="62">
        <v>4</v>
      </c>
      <c r="H115" s="62">
        <v>4</v>
      </c>
      <c r="I115" s="45">
        <v>4</v>
      </c>
      <c r="J115" s="45">
        <v>4</v>
      </c>
      <c r="K115" s="45">
        <v>4</v>
      </c>
      <c r="L115" s="45">
        <v>4</v>
      </c>
      <c r="M115" s="45">
        <v>0</v>
      </c>
    </row>
    <row r="116" spans="1:13" x14ac:dyDescent="0.25">
      <c r="B116" s="26" t="s">
        <v>56</v>
      </c>
      <c r="C116" s="45"/>
      <c r="D116" s="45">
        <v>19</v>
      </c>
      <c r="E116" s="45">
        <v>19</v>
      </c>
      <c r="F116" s="45">
        <v>19</v>
      </c>
      <c r="G116" s="45">
        <v>19</v>
      </c>
      <c r="H116" s="45">
        <v>19</v>
      </c>
      <c r="I116" s="45">
        <v>19</v>
      </c>
      <c r="J116" s="45">
        <v>19</v>
      </c>
      <c r="K116" s="45">
        <v>19</v>
      </c>
      <c r="L116" s="45">
        <v>19</v>
      </c>
      <c r="M116" s="45">
        <v>10</v>
      </c>
    </row>
    <row r="117" spans="1:13" x14ac:dyDescent="0.25">
      <c r="B117" s="26" t="s">
        <v>180</v>
      </c>
      <c r="C117" s="45"/>
      <c r="D117" s="45"/>
      <c r="E117" s="45">
        <v>21</v>
      </c>
      <c r="F117" s="45">
        <v>21</v>
      </c>
      <c r="G117" s="45">
        <v>21</v>
      </c>
      <c r="H117" s="45">
        <v>21</v>
      </c>
      <c r="I117" s="45">
        <v>21</v>
      </c>
      <c r="J117" s="45">
        <v>21</v>
      </c>
      <c r="K117" s="45">
        <v>21</v>
      </c>
      <c r="L117" s="45">
        <v>21</v>
      </c>
      <c r="M117" s="45">
        <v>10</v>
      </c>
    </row>
    <row r="118" spans="1:13" x14ac:dyDescent="0.25">
      <c r="B118" s="26" t="s">
        <v>57</v>
      </c>
      <c r="C118" s="45"/>
      <c r="D118" s="45"/>
      <c r="E118" s="45"/>
      <c r="F118" s="62">
        <v>24</v>
      </c>
      <c r="G118" s="62">
        <v>23</v>
      </c>
      <c r="H118" s="62">
        <v>23</v>
      </c>
      <c r="I118" s="45">
        <v>22</v>
      </c>
      <c r="J118" s="45">
        <v>21</v>
      </c>
      <c r="K118" s="45">
        <v>21</v>
      </c>
      <c r="L118" s="45">
        <v>21</v>
      </c>
      <c r="M118" s="45">
        <v>13</v>
      </c>
    </row>
    <row r="119" spans="1:13" x14ac:dyDescent="0.25">
      <c r="B119" s="26" t="s">
        <v>58</v>
      </c>
      <c r="C119" s="45"/>
      <c r="D119" s="45"/>
      <c r="E119" s="45"/>
      <c r="F119" s="62"/>
      <c r="G119" s="62">
        <v>19</v>
      </c>
      <c r="H119" s="62">
        <v>19</v>
      </c>
      <c r="I119" s="45">
        <v>19</v>
      </c>
      <c r="J119" s="45">
        <v>16</v>
      </c>
      <c r="K119" s="45">
        <v>16</v>
      </c>
      <c r="L119" s="45">
        <v>14</v>
      </c>
      <c r="M119" s="45">
        <v>14</v>
      </c>
    </row>
    <row r="120" spans="1:13" x14ac:dyDescent="0.25">
      <c r="B120" s="26" t="s">
        <v>59</v>
      </c>
      <c r="C120" s="45"/>
      <c r="D120" s="45"/>
      <c r="E120" s="45"/>
      <c r="F120" s="62"/>
      <c r="G120" s="62"/>
      <c r="H120" s="62">
        <v>10</v>
      </c>
      <c r="I120" s="45">
        <v>6</v>
      </c>
      <c r="J120" s="45">
        <v>6</v>
      </c>
      <c r="K120" s="45">
        <v>6</v>
      </c>
      <c r="L120" s="45">
        <v>5</v>
      </c>
      <c r="M120" s="45">
        <v>4</v>
      </c>
    </row>
    <row r="121" spans="1:13" x14ac:dyDescent="0.25">
      <c r="B121" s="26" t="s">
        <v>182</v>
      </c>
      <c r="C121" s="45"/>
      <c r="D121" s="45"/>
      <c r="E121" s="45"/>
      <c r="F121" s="62"/>
      <c r="G121" s="62"/>
      <c r="H121" s="62"/>
      <c r="I121" s="45">
        <v>3</v>
      </c>
      <c r="J121" s="45">
        <v>3</v>
      </c>
      <c r="K121" s="45">
        <v>1</v>
      </c>
      <c r="L121" s="45">
        <v>1</v>
      </c>
      <c r="M121" s="45">
        <v>1</v>
      </c>
    </row>
    <row r="122" spans="1:13" x14ac:dyDescent="0.25">
      <c r="B122" t="s">
        <v>183</v>
      </c>
      <c r="C122" s="45"/>
      <c r="D122" s="45"/>
      <c r="E122" s="45"/>
      <c r="F122" s="62"/>
      <c r="G122" s="62"/>
      <c r="H122" s="62"/>
      <c r="I122" s="45"/>
      <c r="J122" s="45">
        <v>2</v>
      </c>
      <c r="K122" s="45">
        <v>2</v>
      </c>
      <c r="L122" s="45">
        <v>2</v>
      </c>
      <c r="M122" s="45">
        <v>1</v>
      </c>
    </row>
    <row r="123" spans="1:13" x14ac:dyDescent="0.25">
      <c r="B123" t="s">
        <v>60</v>
      </c>
      <c r="C123" s="45"/>
      <c r="D123" s="45"/>
      <c r="E123" s="45"/>
      <c r="F123" s="62"/>
      <c r="G123" s="62"/>
      <c r="H123" s="62"/>
      <c r="I123" s="45"/>
      <c r="J123" s="45"/>
      <c r="K123" s="45">
        <v>0</v>
      </c>
      <c r="L123" s="45">
        <v>0</v>
      </c>
      <c r="M123" s="45">
        <v>0</v>
      </c>
    </row>
    <row r="124" spans="1:13" x14ac:dyDescent="0.25">
      <c r="B124" t="s">
        <v>61</v>
      </c>
      <c r="C124" s="45"/>
      <c r="D124" s="45"/>
      <c r="E124" s="45"/>
      <c r="F124" s="62"/>
      <c r="G124" s="62"/>
      <c r="H124" s="62"/>
      <c r="I124" s="45"/>
      <c r="J124" s="45"/>
      <c r="K124" s="45"/>
      <c r="L124" s="45">
        <v>1</v>
      </c>
      <c r="M124" s="45">
        <v>1</v>
      </c>
    </row>
    <row r="125" spans="1:13" x14ac:dyDescent="0.25">
      <c r="B125" t="s">
        <v>184</v>
      </c>
      <c r="C125" s="45"/>
      <c r="D125" s="45"/>
      <c r="E125" s="45"/>
      <c r="F125" s="62"/>
      <c r="G125" s="62"/>
      <c r="H125" s="62"/>
      <c r="I125" s="45"/>
      <c r="J125" s="45"/>
      <c r="K125" s="45"/>
      <c r="L125" s="45"/>
      <c r="M125" s="45">
        <v>3</v>
      </c>
    </row>
    <row r="126" spans="1:13" x14ac:dyDescent="0.25">
      <c r="B126" s="18" t="s">
        <v>201</v>
      </c>
      <c r="C126" s="45">
        <v>4</v>
      </c>
      <c r="D126" s="45">
        <v>23</v>
      </c>
      <c r="E126" s="45">
        <v>44</v>
      </c>
      <c r="F126" s="62">
        <v>68</v>
      </c>
      <c r="G126" s="62">
        <v>86</v>
      </c>
      <c r="H126" s="62">
        <v>96</v>
      </c>
      <c r="I126" s="45">
        <v>94</v>
      </c>
      <c r="J126" s="45">
        <v>92</v>
      </c>
      <c r="K126" s="45">
        <v>90</v>
      </c>
      <c r="L126" s="45">
        <v>88</v>
      </c>
      <c r="M126" s="45">
        <v>57</v>
      </c>
    </row>
    <row r="127" spans="1:13" x14ac:dyDescent="0.25">
      <c r="B127" s="18" t="s">
        <v>202</v>
      </c>
      <c r="C127" s="45"/>
      <c r="D127" s="45"/>
      <c r="E127" s="45">
        <v>23</v>
      </c>
      <c r="F127" s="62">
        <v>44</v>
      </c>
      <c r="G127" s="62">
        <v>67</v>
      </c>
      <c r="H127" s="62">
        <v>86</v>
      </c>
      <c r="I127" s="57">
        <v>91</v>
      </c>
      <c r="J127" s="57">
        <v>90</v>
      </c>
      <c r="K127" s="57">
        <v>90</v>
      </c>
      <c r="L127" s="57">
        <v>87</v>
      </c>
      <c r="M127" s="57">
        <v>54</v>
      </c>
    </row>
    <row r="128" spans="1:13" x14ac:dyDescent="0.25">
      <c r="D128" s="26"/>
      <c r="E128" s="26"/>
      <c r="F128" s="59"/>
      <c r="G128" s="59"/>
      <c r="H128" s="60"/>
      <c r="I128" s="51"/>
      <c r="J128" s="51"/>
      <c r="K128" s="51"/>
      <c r="L128" s="50"/>
      <c r="M128" s="43" t="s">
        <v>198</v>
      </c>
    </row>
    <row r="129" spans="1:13" x14ac:dyDescent="0.25">
      <c r="A129">
        <v>41</v>
      </c>
      <c r="B129" s="26" t="s">
        <v>179</v>
      </c>
      <c r="C129" s="55">
        <v>3</v>
      </c>
      <c r="D129" s="45">
        <v>3</v>
      </c>
      <c r="E129" s="45">
        <v>3</v>
      </c>
      <c r="F129" s="62">
        <v>3</v>
      </c>
      <c r="G129" s="62">
        <v>3</v>
      </c>
      <c r="H129" s="63">
        <v>3</v>
      </c>
      <c r="I129" s="45">
        <v>3</v>
      </c>
      <c r="J129" s="45">
        <v>3</v>
      </c>
      <c r="K129" s="45">
        <v>3</v>
      </c>
      <c r="L129" s="45">
        <v>3</v>
      </c>
      <c r="M129" s="55">
        <v>1</v>
      </c>
    </row>
    <row r="130" spans="1:13" x14ac:dyDescent="0.25">
      <c r="B130" s="26" t="s">
        <v>56</v>
      </c>
      <c r="C130" s="55"/>
      <c r="D130" s="45">
        <v>12</v>
      </c>
      <c r="E130" s="45">
        <v>12</v>
      </c>
      <c r="F130" s="62">
        <v>12</v>
      </c>
      <c r="G130" s="62">
        <v>12</v>
      </c>
      <c r="H130" s="63">
        <v>12</v>
      </c>
      <c r="I130" s="45">
        <v>12</v>
      </c>
      <c r="J130" s="45">
        <v>12</v>
      </c>
      <c r="K130" s="45">
        <v>12</v>
      </c>
      <c r="L130" s="45">
        <v>12</v>
      </c>
      <c r="M130" s="55">
        <v>6</v>
      </c>
    </row>
    <row r="131" spans="1:13" x14ac:dyDescent="0.25">
      <c r="B131" s="26" t="s">
        <v>180</v>
      </c>
      <c r="C131" s="55"/>
      <c r="D131" s="45"/>
      <c r="E131" s="45">
        <v>27</v>
      </c>
      <c r="F131" s="62">
        <v>27</v>
      </c>
      <c r="G131" s="62">
        <v>13</v>
      </c>
      <c r="H131" s="63">
        <v>12</v>
      </c>
      <c r="I131" s="45">
        <v>12</v>
      </c>
      <c r="J131" s="45">
        <v>11</v>
      </c>
      <c r="K131" s="45">
        <v>11</v>
      </c>
      <c r="L131" s="45">
        <v>10</v>
      </c>
      <c r="M131" s="55">
        <v>6</v>
      </c>
    </row>
    <row r="132" spans="1:13" x14ac:dyDescent="0.25">
      <c r="B132" s="26" t="s">
        <v>57</v>
      </c>
      <c r="C132" s="55"/>
      <c r="D132" s="45"/>
      <c r="E132" s="45"/>
      <c r="F132" s="62">
        <v>8</v>
      </c>
      <c r="G132" s="62">
        <v>7</v>
      </c>
      <c r="H132" s="63">
        <v>7</v>
      </c>
      <c r="I132" s="45">
        <v>6</v>
      </c>
      <c r="J132" s="45">
        <v>5</v>
      </c>
      <c r="K132" s="45">
        <v>4</v>
      </c>
      <c r="L132" s="45">
        <v>4</v>
      </c>
      <c r="M132" s="55">
        <v>3</v>
      </c>
    </row>
    <row r="133" spans="1:13" x14ac:dyDescent="0.25">
      <c r="B133" s="26" t="s">
        <v>58</v>
      </c>
      <c r="C133" s="55"/>
      <c r="D133" s="45"/>
      <c r="E133" s="45"/>
      <c r="F133" s="62"/>
      <c r="G133" s="62">
        <v>10</v>
      </c>
      <c r="H133" s="62">
        <v>10</v>
      </c>
      <c r="I133" s="62">
        <v>10</v>
      </c>
      <c r="J133" s="62">
        <v>10</v>
      </c>
      <c r="K133" s="62">
        <v>10</v>
      </c>
      <c r="L133" s="62">
        <v>10</v>
      </c>
      <c r="M133" s="55">
        <v>10</v>
      </c>
    </row>
    <row r="134" spans="1:13" x14ac:dyDescent="0.25">
      <c r="B134" s="26" t="s">
        <v>59</v>
      </c>
      <c r="C134" s="55"/>
      <c r="D134" s="45"/>
      <c r="E134" s="45"/>
      <c r="F134" s="62"/>
      <c r="G134" s="62"/>
      <c r="H134" s="63">
        <v>17</v>
      </c>
      <c r="I134" s="45">
        <v>17</v>
      </c>
      <c r="J134" s="45">
        <v>17</v>
      </c>
      <c r="K134" s="45">
        <v>12</v>
      </c>
      <c r="L134" s="45">
        <v>11</v>
      </c>
      <c r="M134" s="55">
        <v>7</v>
      </c>
    </row>
    <row r="135" spans="1:13" x14ac:dyDescent="0.25">
      <c r="B135" s="26" t="s">
        <v>182</v>
      </c>
      <c r="C135" s="55"/>
      <c r="D135" s="45"/>
      <c r="E135" s="45"/>
      <c r="F135" s="62"/>
      <c r="G135" s="62"/>
      <c r="H135" s="63"/>
      <c r="I135" s="45">
        <v>20</v>
      </c>
      <c r="J135" s="45">
        <v>20</v>
      </c>
      <c r="K135" s="45">
        <v>16</v>
      </c>
      <c r="L135" s="45">
        <v>14</v>
      </c>
      <c r="M135" s="55">
        <v>13</v>
      </c>
    </row>
    <row r="136" spans="1:13" x14ac:dyDescent="0.25">
      <c r="B136" t="s">
        <v>183</v>
      </c>
      <c r="C136" s="55"/>
      <c r="D136" s="45"/>
      <c r="E136" s="45"/>
      <c r="F136" s="62"/>
      <c r="G136" s="62"/>
      <c r="H136" s="63"/>
      <c r="I136" s="45"/>
      <c r="J136" s="45">
        <v>14</v>
      </c>
      <c r="K136" s="45">
        <v>13</v>
      </c>
      <c r="L136" s="45">
        <v>13</v>
      </c>
      <c r="M136" s="55">
        <v>11</v>
      </c>
    </row>
    <row r="137" spans="1:13" x14ac:dyDescent="0.25">
      <c r="B137" t="s">
        <v>60</v>
      </c>
      <c r="C137" s="55"/>
      <c r="D137" s="45"/>
      <c r="E137" s="45"/>
      <c r="F137" s="62"/>
      <c r="G137" s="62"/>
      <c r="H137" s="63"/>
      <c r="I137" s="45"/>
      <c r="J137" s="45"/>
      <c r="K137" s="45">
        <v>7</v>
      </c>
      <c r="L137" s="45">
        <v>5</v>
      </c>
      <c r="M137" s="55">
        <v>5</v>
      </c>
    </row>
    <row r="138" spans="1:13" x14ac:dyDescent="0.25">
      <c r="B138" t="s">
        <v>61</v>
      </c>
      <c r="C138" s="55"/>
      <c r="D138" s="45"/>
      <c r="E138" s="45"/>
      <c r="F138" s="62"/>
      <c r="G138" s="62"/>
      <c r="H138" s="63"/>
      <c r="I138" s="45"/>
      <c r="J138" s="45"/>
      <c r="K138" s="45"/>
      <c r="L138" s="45">
        <v>6</v>
      </c>
      <c r="M138" s="55">
        <v>5</v>
      </c>
    </row>
    <row r="139" spans="1:13" x14ac:dyDescent="0.25">
      <c r="B139" t="s">
        <v>184</v>
      </c>
      <c r="C139" s="55"/>
      <c r="D139" s="45"/>
      <c r="E139" s="45"/>
      <c r="F139" s="62"/>
      <c r="G139" s="62"/>
      <c r="H139" s="63"/>
      <c r="I139" s="45"/>
      <c r="J139" s="45"/>
      <c r="K139" s="45"/>
      <c r="L139" s="45"/>
      <c r="M139" s="55">
        <v>12</v>
      </c>
    </row>
    <row r="140" spans="1:13" x14ac:dyDescent="0.25">
      <c r="B140" s="18" t="s">
        <v>201</v>
      </c>
      <c r="C140" s="55">
        <v>3</v>
      </c>
      <c r="D140" s="45">
        <v>10</v>
      </c>
      <c r="E140" s="45">
        <v>42</v>
      </c>
      <c r="F140" s="62">
        <v>50</v>
      </c>
      <c r="G140" s="62">
        <v>45</v>
      </c>
      <c r="H140" s="63">
        <v>61</v>
      </c>
      <c r="I140" s="45">
        <v>80</v>
      </c>
      <c r="J140" s="45">
        <v>92</v>
      </c>
      <c r="K140" s="45">
        <v>88</v>
      </c>
      <c r="L140" s="45">
        <v>88</v>
      </c>
      <c r="M140" s="55">
        <v>79</v>
      </c>
    </row>
    <row r="141" spans="1:13" x14ac:dyDescent="0.25">
      <c r="B141" s="18" t="s">
        <v>202</v>
      </c>
      <c r="C141" s="55"/>
      <c r="D141" s="45">
        <v>3</v>
      </c>
      <c r="E141" s="45">
        <v>15</v>
      </c>
      <c r="F141" s="62">
        <v>42</v>
      </c>
      <c r="G141" s="62">
        <v>35</v>
      </c>
      <c r="H141" s="63">
        <v>44</v>
      </c>
      <c r="I141" s="57">
        <v>60</v>
      </c>
      <c r="J141" s="57">
        <v>78</v>
      </c>
      <c r="K141" s="57">
        <v>81</v>
      </c>
      <c r="L141" s="57">
        <v>82</v>
      </c>
      <c r="M141" s="57">
        <v>67</v>
      </c>
    </row>
    <row r="142" spans="1:13" x14ac:dyDescent="0.25">
      <c r="D142" s="26"/>
      <c r="E142" s="26"/>
      <c r="F142" s="59"/>
      <c r="G142" s="59"/>
      <c r="H142" s="60"/>
      <c r="I142" s="51"/>
      <c r="J142" s="51"/>
      <c r="K142" s="51"/>
      <c r="L142" s="43" t="s">
        <v>198</v>
      </c>
    </row>
    <row r="143" spans="1:13" x14ac:dyDescent="0.25">
      <c r="A143">
        <v>42</v>
      </c>
      <c r="B143" s="26" t="s">
        <v>179</v>
      </c>
      <c r="C143" s="45">
        <v>4</v>
      </c>
      <c r="D143" s="45">
        <v>4</v>
      </c>
      <c r="E143" s="45">
        <v>4</v>
      </c>
      <c r="F143" s="62">
        <v>4</v>
      </c>
      <c r="G143" s="62">
        <v>4</v>
      </c>
      <c r="H143" s="62">
        <v>3</v>
      </c>
      <c r="I143" s="45">
        <v>2</v>
      </c>
      <c r="J143" s="45">
        <v>2</v>
      </c>
      <c r="K143" s="45">
        <v>2</v>
      </c>
      <c r="L143" s="45">
        <v>2</v>
      </c>
    </row>
    <row r="144" spans="1:13" x14ac:dyDescent="0.25">
      <c r="B144" s="26" t="s">
        <v>56</v>
      </c>
      <c r="C144" s="45"/>
      <c r="D144" s="45">
        <v>9</v>
      </c>
      <c r="E144" s="45">
        <v>9</v>
      </c>
      <c r="F144" s="62">
        <v>9</v>
      </c>
      <c r="G144" s="62">
        <v>9</v>
      </c>
      <c r="H144" s="62">
        <v>8</v>
      </c>
      <c r="I144" s="45">
        <v>8</v>
      </c>
      <c r="J144" s="45">
        <v>8</v>
      </c>
      <c r="K144" s="45">
        <v>8</v>
      </c>
      <c r="L144" s="45">
        <v>8</v>
      </c>
    </row>
    <row r="145" spans="1:12" x14ac:dyDescent="0.25">
      <c r="B145" s="26" t="s">
        <v>180</v>
      </c>
      <c r="C145" s="45"/>
      <c r="D145" s="45"/>
      <c r="E145" s="45">
        <v>29</v>
      </c>
      <c r="F145" s="62">
        <v>29</v>
      </c>
      <c r="G145" s="62">
        <v>29</v>
      </c>
      <c r="H145" s="62">
        <v>20</v>
      </c>
      <c r="I145" s="45">
        <v>17</v>
      </c>
      <c r="J145" s="45">
        <v>16</v>
      </c>
      <c r="K145" s="45">
        <v>16</v>
      </c>
      <c r="L145" s="45">
        <v>15</v>
      </c>
    </row>
    <row r="146" spans="1:12" x14ac:dyDescent="0.25">
      <c r="B146" s="26" t="s">
        <v>57</v>
      </c>
      <c r="C146" s="45"/>
      <c r="D146" s="45"/>
      <c r="E146" s="45"/>
      <c r="F146" s="62">
        <v>15</v>
      </c>
      <c r="G146" s="62">
        <v>15</v>
      </c>
      <c r="H146" s="62">
        <v>12</v>
      </c>
      <c r="I146" s="45">
        <v>12</v>
      </c>
      <c r="J146" s="45">
        <v>12</v>
      </c>
      <c r="K146" s="45">
        <v>12</v>
      </c>
      <c r="L146" s="45">
        <v>10</v>
      </c>
    </row>
    <row r="147" spans="1:12" x14ac:dyDescent="0.25">
      <c r="B147" s="26" t="s">
        <v>58</v>
      </c>
      <c r="C147" s="45"/>
      <c r="D147" s="45"/>
      <c r="E147" s="45"/>
      <c r="F147" s="62"/>
      <c r="G147" s="62">
        <v>9</v>
      </c>
      <c r="H147" s="62">
        <v>9</v>
      </c>
      <c r="I147" s="45">
        <v>9</v>
      </c>
      <c r="J147" s="45">
        <v>9</v>
      </c>
      <c r="K147" s="45">
        <v>9</v>
      </c>
      <c r="L147" s="45">
        <v>9</v>
      </c>
    </row>
    <row r="148" spans="1:12" x14ac:dyDescent="0.25">
      <c r="B148" s="26" t="s">
        <v>59</v>
      </c>
      <c r="C148" s="45"/>
      <c r="D148" s="45"/>
      <c r="E148" s="45"/>
      <c r="F148" s="62"/>
      <c r="G148" s="62"/>
      <c r="H148" s="62">
        <v>19</v>
      </c>
      <c r="I148" s="45">
        <v>19</v>
      </c>
      <c r="J148" s="45">
        <v>19</v>
      </c>
      <c r="K148" s="45">
        <v>14</v>
      </c>
      <c r="L148" s="45">
        <v>13</v>
      </c>
    </row>
    <row r="149" spans="1:12" x14ac:dyDescent="0.25">
      <c r="B149" s="26" t="s">
        <v>182</v>
      </c>
      <c r="C149" s="45"/>
      <c r="D149" s="45"/>
      <c r="E149" s="45"/>
      <c r="F149" s="62"/>
      <c r="G149" s="62"/>
      <c r="H149" s="62"/>
      <c r="I149" s="45">
        <v>8</v>
      </c>
      <c r="J149" s="45">
        <v>8</v>
      </c>
      <c r="K149" s="45">
        <v>7</v>
      </c>
      <c r="L149" s="45">
        <v>6</v>
      </c>
    </row>
    <row r="150" spans="1:12" x14ac:dyDescent="0.25">
      <c r="B150" t="s">
        <v>183</v>
      </c>
      <c r="C150" s="45"/>
      <c r="D150" s="45"/>
      <c r="E150" s="45"/>
      <c r="F150" s="62"/>
      <c r="G150" s="62"/>
      <c r="H150" s="62"/>
      <c r="I150" s="45"/>
      <c r="J150" s="45">
        <v>1</v>
      </c>
      <c r="K150" s="45">
        <v>1</v>
      </c>
      <c r="L150" s="45">
        <v>1</v>
      </c>
    </row>
    <row r="151" spans="1:12" x14ac:dyDescent="0.25">
      <c r="B151" t="s">
        <v>60</v>
      </c>
      <c r="C151" s="45"/>
      <c r="D151" s="45"/>
      <c r="E151" s="45"/>
      <c r="F151" s="62"/>
      <c r="G151" s="62"/>
      <c r="H151" s="62"/>
      <c r="I151" s="45"/>
      <c r="J151" s="45"/>
      <c r="K151" s="45">
        <v>3</v>
      </c>
      <c r="L151" s="45">
        <v>3</v>
      </c>
    </row>
    <row r="152" spans="1:12" x14ac:dyDescent="0.25">
      <c r="B152" t="s">
        <v>61</v>
      </c>
      <c r="C152" s="45"/>
      <c r="D152" s="45"/>
      <c r="E152" s="45"/>
      <c r="F152" s="45"/>
      <c r="G152" s="45"/>
      <c r="H152" s="45"/>
      <c r="I152" s="45"/>
      <c r="J152" s="45"/>
      <c r="K152" s="45"/>
      <c r="L152" s="45">
        <v>0</v>
      </c>
    </row>
    <row r="153" spans="1:12" x14ac:dyDescent="0.25">
      <c r="B153" s="18" t="s">
        <v>201</v>
      </c>
      <c r="C153" s="45">
        <v>4</v>
      </c>
      <c r="D153" s="45">
        <v>13</v>
      </c>
      <c r="E153" s="45">
        <v>42</v>
      </c>
      <c r="F153" s="62">
        <v>57</v>
      </c>
      <c r="G153" s="62">
        <v>66</v>
      </c>
      <c r="H153" s="62">
        <v>71</v>
      </c>
      <c r="I153" s="45">
        <v>75</v>
      </c>
      <c r="J153" s="45">
        <v>75</v>
      </c>
      <c r="K153" s="45">
        <v>72</v>
      </c>
      <c r="L153" s="45">
        <v>67</v>
      </c>
    </row>
    <row r="154" spans="1:12" x14ac:dyDescent="0.25">
      <c r="B154" s="18" t="s">
        <v>202</v>
      </c>
      <c r="C154" s="45"/>
      <c r="D154" s="45"/>
      <c r="E154" s="45"/>
      <c r="F154" s="62">
        <v>42</v>
      </c>
      <c r="G154" s="62">
        <v>57</v>
      </c>
      <c r="H154" s="62">
        <v>52</v>
      </c>
      <c r="I154" s="57">
        <v>67</v>
      </c>
      <c r="J154" s="57">
        <v>74</v>
      </c>
      <c r="K154" s="57">
        <v>69</v>
      </c>
      <c r="L154" s="57">
        <v>67</v>
      </c>
    </row>
    <row r="155" spans="1:12" x14ac:dyDescent="0.25">
      <c r="D155" s="26"/>
      <c r="E155" s="26"/>
      <c r="F155" s="59"/>
      <c r="G155" s="59"/>
      <c r="H155" s="60"/>
      <c r="I155" s="51"/>
      <c r="J155" s="51"/>
      <c r="K155" s="43" t="s">
        <v>198</v>
      </c>
      <c r="L155" s="26"/>
    </row>
    <row r="156" spans="1:12" x14ac:dyDescent="0.25">
      <c r="A156">
        <v>43</v>
      </c>
      <c r="B156" s="26" t="s">
        <v>179</v>
      </c>
      <c r="C156" s="45">
        <v>3</v>
      </c>
      <c r="D156" s="45">
        <v>3</v>
      </c>
      <c r="E156" s="45">
        <v>3</v>
      </c>
      <c r="F156" s="62">
        <v>3</v>
      </c>
      <c r="G156" s="62">
        <v>3</v>
      </c>
      <c r="H156" s="62">
        <v>3</v>
      </c>
      <c r="I156" s="45">
        <v>3</v>
      </c>
      <c r="J156" s="45">
        <v>3</v>
      </c>
      <c r="K156" s="45">
        <v>0</v>
      </c>
      <c r="L156" s="26"/>
    </row>
    <row r="157" spans="1:12" x14ac:dyDescent="0.25">
      <c r="B157" s="26" t="s">
        <v>56</v>
      </c>
      <c r="C157" s="45"/>
      <c r="D157" s="45">
        <v>9</v>
      </c>
      <c r="E157" s="45">
        <v>9</v>
      </c>
      <c r="F157" s="62">
        <v>9</v>
      </c>
      <c r="G157" s="62">
        <v>9</v>
      </c>
      <c r="H157" s="62">
        <v>9</v>
      </c>
      <c r="I157" s="45">
        <v>9</v>
      </c>
      <c r="J157" s="45">
        <v>9</v>
      </c>
      <c r="K157" s="45">
        <v>5</v>
      </c>
      <c r="L157" s="26"/>
    </row>
    <row r="158" spans="1:12" x14ac:dyDescent="0.25">
      <c r="B158" s="26" t="s">
        <v>180</v>
      </c>
      <c r="C158" s="45"/>
      <c r="D158" s="45"/>
      <c r="E158" s="45">
        <v>20</v>
      </c>
      <c r="F158" s="62">
        <v>20</v>
      </c>
      <c r="G158" s="62">
        <v>20</v>
      </c>
      <c r="H158" s="62">
        <v>12</v>
      </c>
      <c r="I158" s="45">
        <v>11</v>
      </c>
      <c r="J158" s="45">
        <v>10</v>
      </c>
      <c r="K158" s="45">
        <v>9</v>
      </c>
      <c r="L158" s="26"/>
    </row>
    <row r="159" spans="1:12" x14ac:dyDescent="0.25">
      <c r="B159" s="26" t="s">
        <v>57</v>
      </c>
      <c r="C159" s="45"/>
      <c r="D159" s="45"/>
      <c r="E159" s="45"/>
      <c r="F159" s="62">
        <v>11</v>
      </c>
      <c r="G159" s="62">
        <v>11</v>
      </c>
      <c r="H159" s="62">
        <v>11</v>
      </c>
      <c r="I159" s="45">
        <v>8</v>
      </c>
      <c r="J159" s="45">
        <v>7</v>
      </c>
      <c r="K159" s="45">
        <v>6</v>
      </c>
      <c r="L159" s="26"/>
    </row>
    <row r="160" spans="1:12" x14ac:dyDescent="0.25">
      <c r="B160" s="26" t="s">
        <v>58</v>
      </c>
      <c r="C160" s="45"/>
      <c r="D160" s="45"/>
      <c r="E160" s="45"/>
      <c r="F160" s="62"/>
      <c r="G160" s="62">
        <v>50</v>
      </c>
      <c r="H160" s="62">
        <v>50</v>
      </c>
      <c r="I160" s="45">
        <v>44</v>
      </c>
      <c r="J160" s="45">
        <v>34</v>
      </c>
      <c r="K160" s="45">
        <v>32</v>
      </c>
      <c r="L160" s="26"/>
    </row>
    <row r="161" spans="1:12" x14ac:dyDescent="0.25">
      <c r="B161" s="26" t="s">
        <v>59</v>
      </c>
      <c r="C161" s="45"/>
      <c r="D161" s="45"/>
      <c r="E161" s="45"/>
      <c r="F161" s="62"/>
      <c r="G161" s="62"/>
      <c r="H161" s="62">
        <v>23</v>
      </c>
      <c r="I161" s="45">
        <v>23</v>
      </c>
      <c r="J161" s="45">
        <v>21</v>
      </c>
      <c r="K161" s="45">
        <v>18</v>
      </c>
      <c r="L161" s="26"/>
    </row>
    <row r="162" spans="1:12" x14ac:dyDescent="0.25">
      <c r="B162" s="26" t="s">
        <v>182</v>
      </c>
      <c r="C162" s="45"/>
      <c r="D162" s="45"/>
      <c r="E162" s="45"/>
      <c r="F162" s="62"/>
      <c r="G162" s="62"/>
      <c r="H162" s="62"/>
      <c r="I162" s="45">
        <v>20</v>
      </c>
      <c r="J162" s="45">
        <v>19</v>
      </c>
      <c r="K162" s="45">
        <v>17</v>
      </c>
      <c r="L162" s="26"/>
    </row>
    <row r="163" spans="1:12" x14ac:dyDescent="0.25">
      <c r="B163" t="s">
        <v>183</v>
      </c>
      <c r="C163" s="45"/>
      <c r="D163" s="45"/>
      <c r="E163" s="45"/>
      <c r="F163" s="62"/>
      <c r="G163" s="62"/>
      <c r="H163" s="62"/>
      <c r="I163" s="45"/>
      <c r="J163" s="45">
        <v>2</v>
      </c>
      <c r="K163" s="45">
        <v>2</v>
      </c>
      <c r="L163" s="26"/>
    </row>
    <row r="164" spans="1:12" x14ac:dyDescent="0.25">
      <c r="B164" t="s">
        <v>60</v>
      </c>
      <c r="C164" s="45"/>
      <c r="D164" s="45"/>
      <c r="E164" s="45"/>
      <c r="F164" s="62"/>
      <c r="G164" s="62"/>
      <c r="H164" s="62"/>
      <c r="I164" s="45"/>
      <c r="J164" s="45"/>
      <c r="K164" s="45">
        <v>0</v>
      </c>
      <c r="L164" s="26"/>
    </row>
    <row r="165" spans="1:12" x14ac:dyDescent="0.25">
      <c r="B165" s="18" t="s">
        <v>201</v>
      </c>
      <c r="C165" s="45">
        <v>3</v>
      </c>
      <c r="D165" s="45">
        <v>12</v>
      </c>
      <c r="E165" s="45">
        <v>32</v>
      </c>
      <c r="F165" s="62">
        <v>43</v>
      </c>
      <c r="G165" s="62">
        <v>93</v>
      </c>
      <c r="H165" s="62">
        <v>108</v>
      </c>
      <c r="I165" s="45">
        <v>118</v>
      </c>
      <c r="J165" s="45">
        <v>105</v>
      </c>
      <c r="K165" s="45">
        <v>89</v>
      </c>
      <c r="L165" s="26"/>
    </row>
    <row r="166" spans="1:12" x14ac:dyDescent="0.25">
      <c r="B166" s="18" t="s">
        <v>202</v>
      </c>
      <c r="C166" s="45"/>
      <c r="D166" s="45"/>
      <c r="E166" s="45"/>
      <c r="F166" s="62">
        <v>32</v>
      </c>
      <c r="G166" s="62">
        <v>43</v>
      </c>
      <c r="H166" s="62">
        <v>85</v>
      </c>
      <c r="I166" s="57">
        <v>98</v>
      </c>
      <c r="J166" s="57">
        <v>103</v>
      </c>
      <c r="K166" s="57">
        <v>89</v>
      </c>
      <c r="L166" s="26"/>
    </row>
    <row r="167" spans="1:12" x14ac:dyDescent="0.25">
      <c r="D167" s="26"/>
      <c r="E167" s="26"/>
      <c r="F167" s="59"/>
      <c r="G167" s="59"/>
      <c r="H167" s="60"/>
      <c r="I167" s="51"/>
      <c r="J167" s="43" t="s">
        <v>198</v>
      </c>
      <c r="K167" s="26"/>
      <c r="L167" s="26"/>
    </row>
    <row r="168" spans="1:12" x14ac:dyDescent="0.25">
      <c r="A168">
        <v>44</v>
      </c>
      <c r="B168" s="26" t="s">
        <v>179</v>
      </c>
      <c r="C168" s="45">
        <v>3</v>
      </c>
      <c r="D168" s="45">
        <v>3</v>
      </c>
      <c r="E168" s="45">
        <v>3</v>
      </c>
      <c r="F168" s="62">
        <v>3</v>
      </c>
      <c r="G168" s="62">
        <v>3</v>
      </c>
      <c r="H168" s="62">
        <v>3</v>
      </c>
      <c r="I168" s="45">
        <v>2</v>
      </c>
      <c r="J168" s="45">
        <v>1</v>
      </c>
      <c r="K168" s="26"/>
      <c r="L168" s="26"/>
    </row>
    <row r="169" spans="1:12" x14ac:dyDescent="0.25">
      <c r="B169" s="26" t="s">
        <v>56</v>
      </c>
      <c r="C169" s="45"/>
      <c r="D169" s="45">
        <v>5</v>
      </c>
      <c r="E169" s="45">
        <v>5</v>
      </c>
      <c r="F169" s="62">
        <v>5</v>
      </c>
      <c r="G169" s="62">
        <v>5</v>
      </c>
      <c r="H169" s="62">
        <v>4</v>
      </c>
      <c r="I169" s="45">
        <v>3</v>
      </c>
      <c r="J169" s="45">
        <v>2</v>
      </c>
      <c r="K169" s="26"/>
      <c r="L169" s="26"/>
    </row>
    <row r="170" spans="1:12" x14ac:dyDescent="0.25">
      <c r="B170" s="26" t="s">
        <v>180</v>
      </c>
      <c r="C170" s="45"/>
      <c r="D170" s="45"/>
      <c r="E170" s="45">
        <v>19</v>
      </c>
      <c r="F170" s="62">
        <v>19</v>
      </c>
      <c r="G170" s="62">
        <v>16</v>
      </c>
      <c r="H170" s="62">
        <v>7</v>
      </c>
      <c r="I170" s="45">
        <v>7</v>
      </c>
      <c r="J170" s="45">
        <v>7</v>
      </c>
      <c r="K170" s="26"/>
      <c r="L170" s="39"/>
    </row>
    <row r="171" spans="1:12" x14ac:dyDescent="0.25">
      <c r="B171" s="26" t="s">
        <v>57</v>
      </c>
      <c r="C171" s="45"/>
      <c r="D171" s="45"/>
      <c r="E171" s="45"/>
      <c r="F171" s="62">
        <v>8</v>
      </c>
      <c r="G171" s="62">
        <v>8</v>
      </c>
      <c r="H171" s="62">
        <v>8</v>
      </c>
      <c r="I171" s="45">
        <v>6</v>
      </c>
      <c r="J171" s="45">
        <v>5</v>
      </c>
      <c r="K171" s="26"/>
      <c r="L171" s="40"/>
    </row>
    <row r="172" spans="1:12" x14ac:dyDescent="0.25">
      <c r="B172" s="26" t="s">
        <v>58</v>
      </c>
      <c r="C172" s="45"/>
      <c r="D172" s="45"/>
      <c r="E172" s="45"/>
      <c r="F172" s="62"/>
      <c r="G172" s="62">
        <v>48</v>
      </c>
      <c r="H172" s="62">
        <v>47</v>
      </c>
      <c r="I172" s="45">
        <v>40</v>
      </c>
      <c r="J172" s="45">
        <v>38</v>
      </c>
      <c r="K172" s="26"/>
      <c r="L172" s="31"/>
    </row>
    <row r="173" spans="1:12" x14ac:dyDescent="0.25">
      <c r="B173" s="26" t="s">
        <v>59</v>
      </c>
      <c r="C173" s="45"/>
      <c r="D173" s="45"/>
      <c r="E173" s="45"/>
      <c r="F173" s="62"/>
      <c r="G173" s="62"/>
      <c r="H173" s="62">
        <v>13</v>
      </c>
      <c r="I173" s="45">
        <v>13</v>
      </c>
      <c r="J173" s="45">
        <v>13</v>
      </c>
      <c r="K173" s="26"/>
      <c r="L173" s="39"/>
    </row>
    <row r="174" spans="1:12" x14ac:dyDescent="0.25">
      <c r="B174" s="26" t="s">
        <v>182</v>
      </c>
      <c r="C174" s="45"/>
      <c r="D174" s="45"/>
      <c r="E174" s="45"/>
      <c r="F174" s="62"/>
      <c r="G174" s="62"/>
      <c r="H174" s="62"/>
      <c r="I174" s="45">
        <v>5</v>
      </c>
      <c r="J174" s="45">
        <v>4</v>
      </c>
      <c r="K174" s="26"/>
      <c r="L174" s="39"/>
    </row>
    <row r="175" spans="1:12" x14ac:dyDescent="0.25">
      <c r="B175" t="s">
        <v>183</v>
      </c>
      <c r="C175" s="45"/>
      <c r="D175" s="45"/>
      <c r="E175" s="45"/>
      <c r="F175" s="62"/>
      <c r="G175" s="62"/>
      <c r="H175" s="62"/>
      <c r="I175" s="45"/>
      <c r="J175" s="45">
        <v>1</v>
      </c>
      <c r="K175" s="26"/>
      <c r="L175" s="39"/>
    </row>
    <row r="176" spans="1:12" x14ac:dyDescent="0.25">
      <c r="B176" s="18" t="s">
        <v>201</v>
      </c>
      <c r="C176" s="45">
        <v>3</v>
      </c>
      <c r="D176" s="45">
        <v>8</v>
      </c>
      <c r="E176" s="45">
        <v>27</v>
      </c>
      <c r="F176" s="62">
        <v>35</v>
      </c>
      <c r="G176" s="62">
        <v>80</v>
      </c>
      <c r="H176" s="62">
        <v>82</v>
      </c>
      <c r="I176" s="45">
        <v>88</v>
      </c>
      <c r="J176" s="45">
        <v>71</v>
      </c>
      <c r="K176" s="26"/>
      <c r="L176" s="26"/>
    </row>
    <row r="177" spans="1:12" x14ac:dyDescent="0.25">
      <c r="B177" s="18" t="s">
        <v>202</v>
      </c>
      <c r="C177" s="45"/>
      <c r="D177" s="45"/>
      <c r="E177" s="45"/>
      <c r="F177" s="62">
        <v>27</v>
      </c>
      <c r="G177" s="62">
        <v>32</v>
      </c>
      <c r="H177" s="62">
        <v>69</v>
      </c>
      <c r="I177" s="57">
        <v>71</v>
      </c>
      <c r="J177" s="57">
        <v>70</v>
      </c>
      <c r="K177" s="26"/>
      <c r="L177" s="26"/>
    </row>
    <row r="178" spans="1:12" x14ac:dyDescent="0.25">
      <c r="B178" s="26"/>
      <c r="C178" s="45"/>
      <c r="D178" s="45"/>
      <c r="E178" s="45"/>
      <c r="F178" s="62"/>
      <c r="G178" s="62"/>
      <c r="H178" s="62"/>
      <c r="I178" s="45"/>
      <c r="J178" s="53"/>
      <c r="K178" s="26"/>
      <c r="L178" s="26"/>
    </row>
    <row r="179" spans="1:12" x14ac:dyDescent="0.25">
      <c r="D179" s="26"/>
      <c r="E179" s="26"/>
      <c r="F179" s="59"/>
      <c r="G179" s="59"/>
      <c r="H179" s="60"/>
      <c r="I179" s="43" t="s">
        <v>198</v>
      </c>
      <c r="J179" s="50"/>
      <c r="K179" s="26"/>
      <c r="L179" s="26"/>
    </row>
    <row r="180" spans="1:12" x14ac:dyDescent="0.25">
      <c r="A180">
        <v>45</v>
      </c>
      <c r="B180" s="26" t="s">
        <v>179</v>
      </c>
      <c r="C180" s="55">
        <v>4</v>
      </c>
      <c r="D180" s="45">
        <v>4</v>
      </c>
      <c r="E180" s="45">
        <v>4</v>
      </c>
      <c r="F180" s="62">
        <v>4</v>
      </c>
      <c r="G180" s="62">
        <v>4</v>
      </c>
      <c r="H180" s="63">
        <v>4</v>
      </c>
      <c r="I180" s="45">
        <v>4</v>
      </c>
      <c r="J180" s="50"/>
      <c r="K180" s="26"/>
      <c r="L180" s="26"/>
    </row>
    <row r="181" spans="1:12" x14ac:dyDescent="0.25">
      <c r="B181" s="26" t="s">
        <v>56</v>
      </c>
      <c r="C181" s="55"/>
      <c r="D181" s="45">
        <v>3</v>
      </c>
      <c r="E181" s="45">
        <v>3</v>
      </c>
      <c r="F181" s="62">
        <v>3</v>
      </c>
      <c r="G181" s="62">
        <v>1</v>
      </c>
      <c r="H181" s="63">
        <v>1</v>
      </c>
      <c r="I181" s="45">
        <v>1</v>
      </c>
      <c r="J181" s="50"/>
      <c r="K181" s="26"/>
      <c r="L181" s="26"/>
    </row>
    <row r="182" spans="1:12" x14ac:dyDescent="0.25">
      <c r="B182" s="26" t="s">
        <v>180</v>
      </c>
      <c r="C182" s="55"/>
      <c r="D182" s="45"/>
      <c r="E182" s="45">
        <v>21</v>
      </c>
      <c r="F182" s="62">
        <v>21</v>
      </c>
      <c r="G182" s="62">
        <v>19</v>
      </c>
      <c r="H182" s="63">
        <v>11</v>
      </c>
      <c r="I182" s="45">
        <v>6</v>
      </c>
      <c r="J182" s="50"/>
      <c r="K182" s="26"/>
      <c r="L182" s="26"/>
    </row>
    <row r="183" spans="1:12" x14ac:dyDescent="0.25">
      <c r="B183" s="26" t="s">
        <v>57</v>
      </c>
      <c r="C183" s="55"/>
      <c r="D183" s="45"/>
      <c r="E183" s="45"/>
      <c r="F183" s="62">
        <v>11</v>
      </c>
      <c r="G183" s="62">
        <v>11</v>
      </c>
      <c r="H183" s="63">
        <v>10</v>
      </c>
      <c r="I183" s="45">
        <v>9</v>
      </c>
      <c r="J183" s="50"/>
      <c r="K183" s="26"/>
      <c r="L183" s="26"/>
    </row>
    <row r="184" spans="1:12" x14ac:dyDescent="0.25">
      <c r="B184" s="26" t="s">
        <v>58</v>
      </c>
      <c r="C184" s="55"/>
      <c r="D184" s="45"/>
      <c r="E184" s="45"/>
      <c r="F184" s="62"/>
      <c r="G184" s="62">
        <v>8</v>
      </c>
      <c r="H184" s="63">
        <v>8</v>
      </c>
      <c r="I184" s="45">
        <v>4</v>
      </c>
      <c r="J184" s="50"/>
      <c r="K184" s="26"/>
      <c r="L184" s="26"/>
    </row>
    <row r="185" spans="1:12" x14ac:dyDescent="0.25">
      <c r="B185" s="26" t="s">
        <v>59</v>
      </c>
      <c r="C185" s="55"/>
      <c r="D185" s="45"/>
      <c r="E185" s="45"/>
      <c r="F185" s="62"/>
      <c r="G185" s="62"/>
      <c r="H185" s="63">
        <v>7</v>
      </c>
      <c r="I185" s="45">
        <v>7</v>
      </c>
      <c r="J185" s="50"/>
      <c r="K185" s="26"/>
      <c r="L185" s="26"/>
    </row>
    <row r="186" spans="1:12" x14ac:dyDescent="0.25">
      <c r="B186" s="26" t="s">
        <v>182</v>
      </c>
      <c r="C186" s="55"/>
      <c r="D186" s="45"/>
      <c r="E186" s="45"/>
      <c r="F186" s="62"/>
      <c r="G186" s="62"/>
      <c r="H186" s="63"/>
      <c r="I186" s="45">
        <v>12</v>
      </c>
      <c r="J186" s="50"/>
      <c r="K186" s="26"/>
      <c r="L186" s="26"/>
    </row>
    <row r="187" spans="1:12" x14ac:dyDescent="0.25">
      <c r="B187" s="18" t="s">
        <v>201</v>
      </c>
      <c r="C187" s="55">
        <v>4</v>
      </c>
      <c r="D187" s="45">
        <v>7</v>
      </c>
      <c r="E187" s="45">
        <v>28</v>
      </c>
      <c r="F187" s="62">
        <v>39</v>
      </c>
      <c r="G187" s="62">
        <v>43</v>
      </c>
      <c r="H187" s="63">
        <v>41</v>
      </c>
      <c r="I187" s="45">
        <v>43</v>
      </c>
      <c r="J187" s="50"/>
      <c r="K187" s="26"/>
      <c r="L187" s="26"/>
    </row>
    <row r="188" spans="1:12" x14ac:dyDescent="0.25">
      <c r="B188" s="18" t="s">
        <v>202</v>
      </c>
      <c r="C188" s="55"/>
      <c r="D188" s="55"/>
      <c r="E188" s="45"/>
      <c r="F188" s="62">
        <v>28</v>
      </c>
      <c r="G188" s="64">
        <v>35</v>
      </c>
      <c r="H188" s="64">
        <v>34</v>
      </c>
      <c r="I188" s="57">
        <v>31</v>
      </c>
      <c r="J188" s="50"/>
      <c r="K188" s="26"/>
      <c r="L188" s="26"/>
    </row>
    <row r="189" spans="1:12" x14ac:dyDescent="0.25">
      <c r="G189" s="17"/>
      <c r="J189" s="26"/>
    </row>
    <row r="191" spans="1:12" x14ac:dyDescent="0.25">
      <c r="A191" s="71" t="s">
        <v>182</v>
      </c>
      <c r="B191" t="s">
        <v>130</v>
      </c>
      <c r="C191" s="5" t="s">
        <v>131</v>
      </c>
      <c r="D191" s="5" t="s">
        <v>132</v>
      </c>
      <c r="E191" s="5" t="s">
        <v>37</v>
      </c>
      <c r="F191" s="5" t="s">
        <v>133</v>
      </c>
      <c r="G191" s="5" t="s">
        <v>134</v>
      </c>
      <c r="H191" s="5" t="s">
        <v>135</v>
      </c>
    </row>
    <row r="192" spans="1:12" x14ac:dyDescent="0.25">
      <c r="A192" s="26" t="s">
        <v>179</v>
      </c>
      <c r="B192" s="45">
        <v>1</v>
      </c>
      <c r="C192" s="45">
        <v>1</v>
      </c>
      <c r="D192">
        <v>4</v>
      </c>
      <c r="E192" s="16">
        <f>(B192+C192+D192)</f>
        <v>6</v>
      </c>
      <c r="F192" s="4">
        <f>(B192/E192)</f>
        <v>0.16666666666666666</v>
      </c>
      <c r="G192" s="4">
        <f>(C192/E192)</f>
        <v>0.16666666666666666</v>
      </c>
      <c r="H192" s="4">
        <f>(D192/E192)</f>
        <v>0.66666666666666663</v>
      </c>
      <c r="K192" s="5"/>
    </row>
    <row r="193" spans="1:11" x14ac:dyDescent="0.25">
      <c r="A193" s="26" t="s">
        <v>56</v>
      </c>
      <c r="B193" s="45">
        <v>0</v>
      </c>
      <c r="C193" s="45">
        <v>0</v>
      </c>
      <c r="D193">
        <v>1</v>
      </c>
      <c r="E193" s="16">
        <f t="shared" ref="E193:E198" si="6">(B193+C193+D193)</f>
        <v>1</v>
      </c>
      <c r="F193" s="4">
        <f t="shared" ref="F193:F198" si="7">(B193/E193)</f>
        <v>0</v>
      </c>
      <c r="G193" s="4">
        <f t="shared" ref="G193:G198" si="8">(C193/E193)</f>
        <v>0</v>
      </c>
      <c r="H193" s="4">
        <f t="shared" ref="H193:H198" si="9">(D193/E193)</f>
        <v>1</v>
      </c>
      <c r="K193" s="5"/>
    </row>
    <row r="194" spans="1:11" x14ac:dyDescent="0.25">
      <c r="A194" s="26" t="s">
        <v>180</v>
      </c>
      <c r="B194" s="45">
        <v>13</v>
      </c>
      <c r="C194" s="45">
        <v>13</v>
      </c>
      <c r="D194">
        <v>6</v>
      </c>
      <c r="E194" s="16">
        <f t="shared" si="6"/>
        <v>32</v>
      </c>
      <c r="F194" s="4">
        <f t="shared" si="7"/>
        <v>0.40625</v>
      </c>
      <c r="G194" s="4">
        <f t="shared" si="8"/>
        <v>0.40625</v>
      </c>
      <c r="H194" s="4">
        <f t="shared" si="9"/>
        <v>0.1875</v>
      </c>
      <c r="K194" s="5"/>
    </row>
    <row r="195" spans="1:11" x14ac:dyDescent="0.25">
      <c r="A195" s="26" t="s">
        <v>57</v>
      </c>
      <c r="B195" s="45">
        <v>13</v>
      </c>
      <c r="C195" s="45">
        <v>13</v>
      </c>
      <c r="D195">
        <v>9</v>
      </c>
      <c r="E195" s="16">
        <f t="shared" si="6"/>
        <v>35</v>
      </c>
      <c r="F195" s="4">
        <f t="shared" si="7"/>
        <v>0.37142857142857144</v>
      </c>
      <c r="G195" s="4">
        <f t="shared" si="8"/>
        <v>0.37142857142857144</v>
      </c>
      <c r="H195" s="4">
        <f t="shared" si="9"/>
        <v>0.25714285714285712</v>
      </c>
      <c r="K195" s="5"/>
    </row>
    <row r="196" spans="1:11" x14ac:dyDescent="0.25">
      <c r="A196" s="26" t="s">
        <v>58</v>
      </c>
      <c r="B196" s="45">
        <v>28</v>
      </c>
      <c r="C196" s="45">
        <v>28</v>
      </c>
      <c r="D196">
        <v>4</v>
      </c>
      <c r="E196" s="16">
        <f t="shared" si="6"/>
        <v>60</v>
      </c>
      <c r="F196" s="4">
        <f t="shared" si="7"/>
        <v>0.46666666666666667</v>
      </c>
      <c r="G196" s="4">
        <f t="shared" si="8"/>
        <v>0.46666666666666667</v>
      </c>
      <c r="H196" s="4">
        <f t="shared" si="9"/>
        <v>6.6666666666666666E-2</v>
      </c>
      <c r="K196" s="5"/>
    </row>
    <row r="197" spans="1:11" x14ac:dyDescent="0.25">
      <c r="A197" s="26" t="s">
        <v>59</v>
      </c>
      <c r="B197" s="45">
        <v>13</v>
      </c>
      <c r="C197" s="45">
        <v>13</v>
      </c>
      <c r="D197">
        <v>7</v>
      </c>
      <c r="E197" s="16">
        <f t="shared" si="6"/>
        <v>33</v>
      </c>
      <c r="F197" s="4">
        <f t="shared" si="7"/>
        <v>0.39393939393939392</v>
      </c>
      <c r="G197" s="4">
        <f t="shared" si="8"/>
        <v>0.39393939393939392</v>
      </c>
      <c r="H197" s="4">
        <f t="shared" si="9"/>
        <v>0.21212121212121213</v>
      </c>
      <c r="K197" s="5"/>
    </row>
    <row r="198" spans="1:11" x14ac:dyDescent="0.25">
      <c r="A198" s="26" t="s">
        <v>182</v>
      </c>
      <c r="B198" s="45">
        <v>17</v>
      </c>
      <c r="C198" s="45">
        <v>17</v>
      </c>
      <c r="D198">
        <v>12</v>
      </c>
      <c r="E198" s="16">
        <f t="shared" si="6"/>
        <v>46</v>
      </c>
      <c r="F198" s="4">
        <f t="shared" si="7"/>
        <v>0.36956521739130432</v>
      </c>
      <c r="G198" s="4">
        <f t="shared" si="8"/>
        <v>0.36956521739130432</v>
      </c>
      <c r="H198" s="4">
        <f t="shared" si="9"/>
        <v>0.2608695652173913</v>
      </c>
      <c r="K198" s="5"/>
    </row>
    <row r="199" spans="1:11" x14ac:dyDescent="0.25">
      <c r="F199" s="4"/>
      <c r="K199" s="5"/>
    </row>
    <row r="200" spans="1:11" x14ac:dyDescent="0.25">
      <c r="A200" s="71" t="s">
        <v>183</v>
      </c>
      <c r="B200" t="s">
        <v>136</v>
      </c>
      <c r="C200" s="5" t="s">
        <v>137</v>
      </c>
      <c r="D200" s="5" t="s">
        <v>138</v>
      </c>
      <c r="E200" s="5" t="s">
        <v>37</v>
      </c>
      <c r="F200" s="5" t="s">
        <v>139</v>
      </c>
      <c r="G200" s="5" t="s">
        <v>140</v>
      </c>
      <c r="H200" s="5" t="s">
        <v>141</v>
      </c>
      <c r="K200" s="5"/>
    </row>
    <row r="201" spans="1:11" x14ac:dyDescent="0.25">
      <c r="A201" s="26" t="s">
        <v>179</v>
      </c>
      <c r="B201" s="45">
        <v>3</v>
      </c>
      <c r="C201" s="45">
        <v>2</v>
      </c>
      <c r="D201" s="45">
        <v>1</v>
      </c>
      <c r="E201" s="16">
        <f>(B201+C201+D201)</f>
        <v>6</v>
      </c>
      <c r="F201" s="4">
        <f>(B201/E201)</f>
        <v>0.5</v>
      </c>
      <c r="G201" s="4">
        <f>(C201/E201)</f>
        <v>0.33333333333333331</v>
      </c>
      <c r="H201" s="4">
        <f>(D201/E201)</f>
        <v>0.16666666666666666</v>
      </c>
    </row>
    <row r="202" spans="1:11" x14ac:dyDescent="0.25">
      <c r="A202" s="26" t="s">
        <v>56</v>
      </c>
      <c r="B202" s="45">
        <v>5</v>
      </c>
      <c r="C202" s="45">
        <v>1</v>
      </c>
      <c r="D202" s="45">
        <v>2</v>
      </c>
      <c r="E202" s="16">
        <f t="shared" ref="E202:E208" si="10">(B202+C202+D202)</f>
        <v>8</v>
      </c>
      <c r="F202" s="4">
        <f t="shared" ref="F202:F208" si="11">(B202/E202)</f>
        <v>0.625</v>
      </c>
      <c r="G202" s="4">
        <f t="shared" ref="G202:G208" si="12">(C202/E202)</f>
        <v>0.125</v>
      </c>
      <c r="H202" s="4">
        <f t="shared" ref="H202:H208" si="13">(D202/E202)</f>
        <v>0.25</v>
      </c>
    </row>
    <row r="203" spans="1:11" x14ac:dyDescent="0.25">
      <c r="A203" s="26" t="s">
        <v>180</v>
      </c>
      <c r="B203" s="45">
        <v>17</v>
      </c>
      <c r="C203" s="45">
        <v>11</v>
      </c>
      <c r="D203" s="45">
        <v>7</v>
      </c>
      <c r="E203" s="16">
        <f t="shared" si="10"/>
        <v>35</v>
      </c>
      <c r="F203" s="4">
        <f t="shared" si="11"/>
        <v>0.48571428571428571</v>
      </c>
      <c r="G203" s="4">
        <f t="shared" si="12"/>
        <v>0.31428571428571428</v>
      </c>
      <c r="H203" s="4">
        <f t="shared" si="13"/>
        <v>0.2</v>
      </c>
    </row>
    <row r="204" spans="1:11" x14ac:dyDescent="0.25">
      <c r="A204" s="26" t="s">
        <v>57</v>
      </c>
      <c r="B204" s="45">
        <v>6</v>
      </c>
      <c r="C204" s="45">
        <v>8</v>
      </c>
      <c r="D204" s="45">
        <v>5</v>
      </c>
      <c r="E204" s="16">
        <f t="shared" si="10"/>
        <v>19</v>
      </c>
      <c r="F204" s="4">
        <f t="shared" si="11"/>
        <v>0.31578947368421051</v>
      </c>
      <c r="G204" s="4">
        <f t="shared" si="12"/>
        <v>0.42105263157894735</v>
      </c>
      <c r="H204" s="4">
        <f t="shared" si="13"/>
        <v>0.26315789473684209</v>
      </c>
    </row>
    <row r="205" spans="1:11" x14ac:dyDescent="0.25">
      <c r="A205" s="26" t="s">
        <v>58</v>
      </c>
      <c r="B205" s="45">
        <v>7</v>
      </c>
      <c r="C205" s="45">
        <v>7</v>
      </c>
      <c r="D205" s="45">
        <v>38</v>
      </c>
      <c r="E205" s="16">
        <f t="shared" si="10"/>
        <v>52</v>
      </c>
      <c r="F205" s="4">
        <f t="shared" si="11"/>
        <v>0.13461538461538461</v>
      </c>
      <c r="G205" s="4">
        <f t="shared" si="12"/>
        <v>0.13461538461538461</v>
      </c>
      <c r="H205" s="4">
        <f t="shared" si="13"/>
        <v>0.73076923076923073</v>
      </c>
    </row>
    <row r="206" spans="1:11" x14ac:dyDescent="0.25">
      <c r="A206" s="26" t="s">
        <v>59</v>
      </c>
      <c r="B206" s="45">
        <v>8</v>
      </c>
      <c r="C206" s="45">
        <v>10</v>
      </c>
      <c r="D206" s="45">
        <v>13</v>
      </c>
      <c r="E206" s="16">
        <f t="shared" si="10"/>
        <v>31</v>
      </c>
      <c r="F206" s="4">
        <f t="shared" si="11"/>
        <v>0.25806451612903225</v>
      </c>
      <c r="G206" s="4">
        <f t="shared" si="12"/>
        <v>0.32258064516129031</v>
      </c>
      <c r="H206" s="4">
        <f t="shared" si="13"/>
        <v>0.41935483870967744</v>
      </c>
    </row>
    <row r="207" spans="1:11" x14ac:dyDescent="0.25">
      <c r="A207" s="26" t="s">
        <v>182</v>
      </c>
      <c r="B207" s="45">
        <v>6</v>
      </c>
      <c r="C207" s="45">
        <v>10</v>
      </c>
      <c r="D207" s="45">
        <v>4</v>
      </c>
      <c r="E207" s="16">
        <f t="shared" si="10"/>
        <v>20</v>
      </c>
      <c r="F207" s="4">
        <f t="shared" si="11"/>
        <v>0.3</v>
      </c>
      <c r="G207" s="4">
        <f t="shared" si="12"/>
        <v>0.5</v>
      </c>
      <c r="H207" s="4">
        <f t="shared" si="13"/>
        <v>0.2</v>
      </c>
    </row>
    <row r="208" spans="1:11" x14ac:dyDescent="0.25">
      <c r="A208" t="s">
        <v>183</v>
      </c>
      <c r="B208" s="45">
        <v>19</v>
      </c>
      <c r="C208" s="45">
        <v>4</v>
      </c>
      <c r="D208" s="45">
        <v>1</v>
      </c>
      <c r="E208" s="16">
        <f t="shared" si="10"/>
        <v>24</v>
      </c>
      <c r="F208" s="4">
        <f t="shared" si="11"/>
        <v>0.79166666666666663</v>
      </c>
      <c r="G208" s="4">
        <f t="shared" si="12"/>
        <v>0.16666666666666666</v>
      </c>
      <c r="H208" s="4">
        <f t="shared" si="13"/>
        <v>4.1666666666666664E-2</v>
      </c>
    </row>
    <row r="211" spans="1:8" x14ac:dyDescent="0.25">
      <c r="A211" s="71" t="s">
        <v>60</v>
      </c>
      <c r="B211" t="s">
        <v>142</v>
      </c>
      <c r="C211" s="5" t="s">
        <v>144</v>
      </c>
      <c r="D211" s="5" t="s">
        <v>143</v>
      </c>
      <c r="E211" s="5" t="s">
        <v>37</v>
      </c>
      <c r="F211" s="5" t="s">
        <v>139</v>
      </c>
      <c r="G211" s="5" t="s">
        <v>145</v>
      </c>
      <c r="H211" s="5" t="s">
        <v>141</v>
      </c>
    </row>
    <row r="212" spans="1:8" x14ac:dyDescent="0.25">
      <c r="A212" s="26" t="s">
        <v>179</v>
      </c>
      <c r="B212" s="45">
        <v>1</v>
      </c>
      <c r="C212" s="45">
        <v>0</v>
      </c>
      <c r="D212" s="45">
        <v>0</v>
      </c>
      <c r="E212" s="16">
        <f>(B212+C212+D212)</f>
        <v>1</v>
      </c>
      <c r="F212" s="4">
        <f>(B212/E212)</f>
        <v>1</v>
      </c>
      <c r="G212" s="4">
        <f>(C212/E212)</f>
        <v>0</v>
      </c>
      <c r="H212" s="4">
        <f>(D212/E212)</f>
        <v>0</v>
      </c>
    </row>
    <row r="213" spans="1:8" x14ac:dyDescent="0.25">
      <c r="A213" s="26" t="s">
        <v>56</v>
      </c>
      <c r="B213" s="45">
        <v>7</v>
      </c>
      <c r="C213" s="45">
        <v>5</v>
      </c>
      <c r="D213" s="45">
        <v>5</v>
      </c>
      <c r="E213" s="16">
        <f t="shared" ref="E213:E220" si="14">(B213+C213+D213)</f>
        <v>17</v>
      </c>
      <c r="F213" s="4">
        <f t="shared" ref="F213:F220" si="15">(B213/E213)</f>
        <v>0.41176470588235292</v>
      </c>
      <c r="G213" s="4">
        <f t="shared" ref="G213:G220" si="16">(C213/E213)</f>
        <v>0.29411764705882354</v>
      </c>
      <c r="H213" s="4">
        <f t="shared" ref="H213:H220" si="17">(D213/E213)</f>
        <v>0.29411764705882354</v>
      </c>
    </row>
    <row r="214" spans="1:8" x14ac:dyDescent="0.25">
      <c r="A214" s="26" t="s">
        <v>180</v>
      </c>
      <c r="B214" s="45">
        <v>10</v>
      </c>
      <c r="C214" s="45">
        <v>8</v>
      </c>
      <c r="D214" s="45">
        <v>9</v>
      </c>
      <c r="E214" s="16">
        <f t="shared" si="14"/>
        <v>27</v>
      </c>
      <c r="F214" s="4">
        <f t="shared" si="15"/>
        <v>0.37037037037037035</v>
      </c>
      <c r="G214" s="4">
        <f t="shared" si="16"/>
        <v>0.29629629629629628</v>
      </c>
      <c r="H214" s="4">
        <f t="shared" si="17"/>
        <v>0.33333333333333331</v>
      </c>
    </row>
    <row r="215" spans="1:8" x14ac:dyDescent="0.25">
      <c r="A215" s="26" t="s">
        <v>57</v>
      </c>
      <c r="B215" s="45">
        <v>3</v>
      </c>
      <c r="C215" s="45">
        <v>18</v>
      </c>
      <c r="D215" s="45">
        <v>6</v>
      </c>
      <c r="E215" s="16">
        <f t="shared" si="14"/>
        <v>27</v>
      </c>
      <c r="F215" s="4">
        <f t="shared" si="15"/>
        <v>0.1111111111111111</v>
      </c>
      <c r="G215" s="4">
        <f t="shared" si="16"/>
        <v>0.66666666666666663</v>
      </c>
      <c r="H215" s="4">
        <f t="shared" si="17"/>
        <v>0.22222222222222221</v>
      </c>
    </row>
    <row r="216" spans="1:8" x14ac:dyDescent="0.25">
      <c r="A216" s="26" t="s">
        <v>58</v>
      </c>
      <c r="B216" s="45">
        <v>13</v>
      </c>
      <c r="C216" s="45">
        <v>7</v>
      </c>
      <c r="D216" s="45">
        <v>32</v>
      </c>
      <c r="E216" s="16">
        <f t="shared" si="14"/>
        <v>52</v>
      </c>
      <c r="F216" s="4">
        <f t="shared" si="15"/>
        <v>0.25</v>
      </c>
      <c r="G216" s="4">
        <f t="shared" si="16"/>
        <v>0.13461538461538461</v>
      </c>
      <c r="H216" s="4">
        <f t="shared" si="17"/>
        <v>0.61538461538461542</v>
      </c>
    </row>
    <row r="217" spans="1:8" x14ac:dyDescent="0.25">
      <c r="A217" s="26" t="s">
        <v>59</v>
      </c>
      <c r="B217" s="45">
        <v>24</v>
      </c>
      <c r="C217" s="45">
        <v>8</v>
      </c>
      <c r="D217" s="45">
        <v>18</v>
      </c>
      <c r="E217" s="16">
        <f t="shared" si="14"/>
        <v>50</v>
      </c>
      <c r="F217" s="4">
        <f t="shared" si="15"/>
        <v>0.48</v>
      </c>
      <c r="G217" s="4">
        <f t="shared" si="16"/>
        <v>0.16</v>
      </c>
      <c r="H217" s="4">
        <f t="shared" si="17"/>
        <v>0.36</v>
      </c>
    </row>
    <row r="218" spans="1:8" x14ac:dyDescent="0.25">
      <c r="A218" s="26" t="s">
        <v>182</v>
      </c>
      <c r="B218" s="45">
        <v>11</v>
      </c>
      <c r="C218" s="45">
        <v>9</v>
      </c>
      <c r="D218" s="45">
        <v>17</v>
      </c>
      <c r="E218" s="16">
        <f t="shared" si="14"/>
        <v>37</v>
      </c>
      <c r="F218" s="4">
        <f t="shared" si="15"/>
        <v>0.29729729729729731</v>
      </c>
      <c r="G218" s="4">
        <f t="shared" si="16"/>
        <v>0.24324324324324326</v>
      </c>
      <c r="H218" s="4">
        <f t="shared" si="17"/>
        <v>0.45945945945945948</v>
      </c>
    </row>
    <row r="219" spans="1:8" x14ac:dyDescent="0.25">
      <c r="A219" t="s">
        <v>183</v>
      </c>
      <c r="B219" s="45">
        <v>3</v>
      </c>
      <c r="C219" s="45">
        <v>0</v>
      </c>
      <c r="D219" s="45">
        <v>2</v>
      </c>
      <c r="E219" s="16">
        <f t="shared" si="14"/>
        <v>5</v>
      </c>
      <c r="F219" s="4">
        <f t="shared" si="15"/>
        <v>0.6</v>
      </c>
      <c r="G219" s="4">
        <f t="shared" si="16"/>
        <v>0</v>
      </c>
      <c r="H219" s="4">
        <f t="shared" si="17"/>
        <v>0.4</v>
      </c>
    </row>
    <row r="220" spans="1:8" x14ac:dyDescent="0.25">
      <c r="A220" t="s">
        <v>60</v>
      </c>
      <c r="B220" s="45">
        <v>3</v>
      </c>
      <c r="C220" s="45">
        <v>0</v>
      </c>
      <c r="D220">
        <v>0</v>
      </c>
      <c r="E220" s="16">
        <f t="shared" si="14"/>
        <v>3</v>
      </c>
      <c r="F220" s="4">
        <f t="shared" si="15"/>
        <v>1</v>
      </c>
      <c r="G220" s="4">
        <f t="shared" si="16"/>
        <v>0</v>
      </c>
      <c r="H220" s="4">
        <f t="shared" si="17"/>
        <v>0</v>
      </c>
    </row>
    <row r="222" spans="1:8" x14ac:dyDescent="0.25">
      <c r="A222" s="71" t="s">
        <v>61</v>
      </c>
      <c r="B222" t="s">
        <v>146</v>
      </c>
      <c r="C222" s="5" t="s">
        <v>147</v>
      </c>
      <c r="D222" s="5" t="s">
        <v>148</v>
      </c>
      <c r="E222" s="5" t="s">
        <v>37</v>
      </c>
      <c r="F222" s="5" t="s">
        <v>149</v>
      </c>
      <c r="G222" s="5" t="s">
        <v>150</v>
      </c>
      <c r="H222" s="5" t="s">
        <v>151</v>
      </c>
    </row>
    <row r="223" spans="1:8" x14ac:dyDescent="0.25">
      <c r="A223" s="26" t="s">
        <v>179</v>
      </c>
      <c r="B223" s="45">
        <v>1</v>
      </c>
      <c r="C223" s="45">
        <v>2</v>
      </c>
      <c r="D223" s="45">
        <v>2</v>
      </c>
      <c r="E223" s="16">
        <f>(B223+C223+D223)</f>
        <v>5</v>
      </c>
      <c r="F223" s="4">
        <f>(B223/E223)</f>
        <v>0.2</v>
      </c>
      <c r="G223" s="4">
        <f>(C223/E223)</f>
        <v>0.4</v>
      </c>
      <c r="H223" s="4">
        <f>(D223/E223)</f>
        <v>0.4</v>
      </c>
    </row>
    <row r="224" spans="1:8" x14ac:dyDescent="0.25">
      <c r="A224" s="26" t="s">
        <v>56</v>
      </c>
      <c r="B224" s="45">
        <v>4</v>
      </c>
      <c r="C224" s="45">
        <v>8</v>
      </c>
      <c r="D224" s="45">
        <v>8</v>
      </c>
      <c r="E224" s="16">
        <f t="shared" ref="E224:E232" si="18">(B224+C224+D224)</f>
        <v>20</v>
      </c>
      <c r="F224" s="4">
        <f t="shared" ref="F224:F232" si="19">(B224/E224)</f>
        <v>0.2</v>
      </c>
      <c r="G224" s="4">
        <f t="shared" ref="G224:G232" si="20">(C224/E224)</f>
        <v>0.4</v>
      </c>
      <c r="H224" s="4">
        <f t="shared" ref="H224:H232" si="21">(D224/E224)</f>
        <v>0.4</v>
      </c>
    </row>
    <row r="225" spans="1:8" x14ac:dyDescent="0.25">
      <c r="A225" s="26" t="s">
        <v>180</v>
      </c>
      <c r="B225" s="45">
        <v>4</v>
      </c>
      <c r="C225" s="45">
        <v>8</v>
      </c>
      <c r="D225" s="45">
        <v>15</v>
      </c>
      <c r="E225" s="16">
        <f t="shared" si="18"/>
        <v>27</v>
      </c>
      <c r="F225" s="4">
        <f t="shared" si="19"/>
        <v>0.14814814814814814</v>
      </c>
      <c r="G225" s="4">
        <f t="shared" si="20"/>
        <v>0.29629629629629628</v>
      </c>
      <c r="H225" s="4">
        <f t="shared" si="21"/>
        <v>0.55555555555555558</v>
      </c>
    </row>
    <row r="226" spans="1:8" x14ac:dyDescent="0.25">
      <c r="A226" s="26" t="s">
        <v>57</v>
      </c>
      <c r="B226" s="45">
        <v>15</v>
      </c>
      <c r="C226" s="45">
        <v>16</v>
      </c>
      <c r="D226" s="45">
        <v>10</v>
      </c>
      <c r="E226" s="16">
        <f t="shared" si="18"/>
        <v>41</v>
      </c>
      <c r="F226" s="4">
        <f t="shared" si="19"/>
        <v>0.36585365853658536</v>
      </c>
      <c r="G226" s="4">
        <f t="shared" si="20"/>
        <v>0.3902439024390244</v>
      </c>
      <c r="H226" s="4">
        <f t="shared" si="21"/>
        <v>0.24390243902439024</v>
      </c>
    </row>
    <row r="227" spans="1:8" x14ac:dyDescent="0.25">
      <c r="A227" s="26" t="s">
        <v>58</v>
      </c>
      <c r="B227" s="45">
        <v>2</v>
      </c>
      <c r="C227" s="45">
        <v>8</v>
      </c>
      <c r="D227" s="45">
        <v>9</v>
      </c>
      <c r="E227" s="16">
        <f t="shared" si="18"/>
        <v>19</v>
      </c>
      <c r="F227" s="4">
        <f t="shared" si="19"/>
        <v>0.10526315789473684</v>
      </c>
      <c r="G227" s="4">
        <f t="shared" si="20"/>
        <v>0.42105263157894735</v>
      </c>
      <c r="H227" s="4">
        <f t="shared" si="21"/>
        <v>0.47368421052631576</v>
      </c>
    </row>
    <row r="228" spans="1:8" x14ac:dyDescent="0.25">
      <c r="A228" s="26" t="s">
        <v>59</v>
      </c>
      <c r="B228" s="45">
        <v>3</v>
      </c>
      <c r="C228" s="45">
        <v>15</v>
      </c>
      <c r="D228" s="45">
        <v>13</v>
      </c>
      <c r="E228" s="16">
        <f t="shared" si="18"/>
        <v>31</v>
      </c>
      <c r="F228" s="4">
        <f t="shared" si="19"/>
        <v>9.6774193548387094E-2</v>
      </c>
      <c r="G228" s="4">
        <f t="shared" si="20"/>
        <v>0.4838709677419355</v>
      </c>
      <c r="H228" s="4">
        <f t="shared" si="21"/>
        <v>0.41935483870967744</v>
      </c>
    </row>
    <row r="229" spans="1:8" x14ac:dyDescent="0.25">
      <c r="A229" s="26" t="s">
        <v>182</v>
      </c>
      <c r="B229" s="45">
        <v>18</v>
      </c>
      <c r="C229" s="45">
        <v>4</v>
      </c>
      <c r="D229" s="45">
        <v>6</v>
      </c>
      <c r="E229" s="16">
        <f t="shared" si="18"/>
        <v>28</v>
      </c>
      <c r="F229" s="4">
        <f t="shared" si="19"/>
        <v>0.6428571428571429</v>
      </c>
      <c r="G229" s="4">
        <f t="shared" si="20"/>
        <v>0.14285714285714285</v>
      </c>
      <c r="H229" s="4">
        <f t="shared" si="21"/>
        <v>0.21428571428571427</v>
      </c>
    </row>
    <row r="230" spans="1:8" x14ac:dyDescent="0.25">
      <c r="A230" t="s">
        <v>183</v>
      </c>
      <c r="B230" s="45">
        <v>3</v>
      </c>
      <c r="C230" s="45">
        <v>4</v>
      </c>
      <c r="D230" s="45">
        <v>1</v>
      </c>
      <c r="E230" s="16">
        <f t="shared" si="18"/>
        <v>8</v>
      </c>
      <c r="F230" s="4">
        <f t="shared" si="19"/>
        <v>0.375</v>
      </c>
      <c r="G230" s="4">
        <f t="shared" si="20"/>
        <v>0.5</v>
      </c>
      <c r="H230" s="4">
        <f t="shared" si="21"/>
        <v>0.125</v>
      </c>
    </row>
    <row r="231" spans="1:8" x14ac:dyDescent="0.25">
      <c r="A231" t="s">
        <v>60</v>
      </c>
      <c r="B231" s="45">
        <v>0</v>
      </c>
      <c r="C231" s="45">
        <v>2</v>
      </c>
      <c r="D231">
        <v>3</v>
      </c>
      <c r="E231" s="16">
        <f t="shared" si="18"/>
        <v>5</v>
      </c>
      <c r="F231" s="4">
        <f t="shared" si="19"/>
        <v>0</v>
      </c>
      <c r="G231" s="4">
        <f t="shared" si="20"/>
        <v>0.4</v>
      </c>
      <c r="H231" s="4">
        <f t="shared" si="21"/>
        <v>0.6</v>
      </c>
    </row>
    <row r="232" spans="1:8" x14ac:dyDescent="0.25">
      <c r="A232" t="s">
        <v>61</v>
      </c>
      <c r="B232">
        <v>1</v>
      </c>
      <c r="C232" s="45">
        <v>6</v>
      </c>
      <c r="D232">
        <v>0</v>
      </c>
      <c r="E232" s="16">
        <f t="shared" si="18"/>
        <v>7</v>
      </c>
      <c r="F232" s="4">
        <f t="shared" si="19"/>
        <v>0.14285714285714285</v>
      </c>
      <c r="G232" s="4">
        <f t="shared" si="20"/>
        <v>0.8571428571428571</v>
      </c>
      <c r="H232" s="4">
        <f t="shared" si="21"/>
        <v>0</v>
      </c>
    </row>
    <row r="234" spans="1:8" x14ac:dyDescent="0.25">
      <c r="A234" s="71" t="s">
        <v>184</v>
      </c>
      <c r="B234" t="s">
        <v>152</v>
      </c>
      <c r="C234" s="5" t="s">
        <v>153</v>
      </c>
      <c r="D234" s="5" t="s">
        <v>154</v>
      </c>
      <c r="E234" s="5" t="s">
        <v>37</v>
      </c>
      <c r="F234" s="5" t="s">
        <v>155</v>
      </c>
      <c r="G234" s="5" t="s">
        <v>156</v>
      </c>
      <c r="H234" s="5" t="s">
        <v>157</v>
      </c>
    </row>
    <row r="235" spans="1:8" x14ac:dyDescent="0.25">
      <c r="A235" s="26" t="s">
        <v>179</v>
      </c>
      <c r="B235" s="45">
        <v>3</v>
      </c>
      <c r="C235" s="45">
        <v>0</v>
      </c>
      <c r="D235" s="45">
        <v>1</v>
      </c>
      <c r="E235" s="16">
        <f>(B235+C235+D235)</f>
        <v>4</v>
      </c>
      <c r="F235" s="4">
        <f>(B235/E235)</f>
        <v>0.75</v>
      </c>
      <c r="G235" s="4">
        <f>(C235/E235)</f>
        <v>0</v>
      </c>
      <c r="H235" s="4">
        <f>(D235/E235)</f>
        <v>0.25</v>
      </c>
    </row>
    <row r="236" spans="1:8" x14ac:dyDescent="0.25">
      <c r="A236" s="26" t="s">
        <v>56</v>
      </c>
      <c r="B236" s="45">
        <v>6</v>
      </c>
      <c r="C236" s="45">
        <v>10</v>
      </c>
      <c r="D236" s="45">
        <v>6</v>
      </c>
      <c r="E236" s="16">
        <f t="shared" ref="E236:E245" si="22">(B236+C236+D236)</f>
        <v>22</v>
      </c>
      <c r="F236" s="4">
        <f t="shared" ref="F236:F245" si="23">(B236/E236)</f>
        <v>0.27272727272727271</v>
      </c>
      <c r="G236" s="4">
        <f t="shared" ref="G236:G245" si="24">(C236/E236)</f>
        <v>0.45454545454545453</v>
      </c>
      <c r="H236" s="4">
        <f t="shared" ref="H236:H245" si="25">(D236/E236)</f>
        <v>0.27272727272727271</v>
      </c>
    </row>
    <row r="237" spans="1:8" x14ac:dyDescent="0.25">
      <c r="A237" s="26" t="s">
        <v>180</v>
      </c>
      <c r="B237" s="45">
        <v>13</v>
      </c>
      <c r="C237" s="45">
        <v>10</v>
      </c>
      <c r="D237" s="45">
        <v>6</v>
      </c>
      <c r="E237" s="16">
        <f t="shared" si="22"/>
        <v>29</v>
      </c>
      <c r="F237" s="4">
        <f t="shared" si="23"/>
        <v>0.44827586206896552</v>
      </c>
      <c r="G237" s="4">
        <f t="shared" si="24"/>
        <v>0.34482758620689657</v>
      </c>
      <c r="H237" s="4">
        <f t="shared" si="25"/>
        <v>0.20689655172413793</v>
      </c>
    </row>
    <row r="238" spans="1:8" x14ac:dyDescent="0.25">
      <c r="A238" s="26" t="s">
        <v>57</v>
      </c>
      <c r="B238" s="45">
        <v>11</v>
      </c>
      <c r="C238" s="45">
        <v>13</v>
      </c>
      <c r="D238" s="45">
        <v>3</v>
      </c>
      <c r="E238" s="16">
        <f t="shared" si="22"/>
        <v>27</v>
      </c>
      <c r="F238" s="4">
        <f t="shared" si="23"/>
        <v>0.40740740740740738</v>
      </c>
      <c r="G238" s="4">
        <f t="shared" si="24"/>
        <v>0.48148148148148145</v>
      </c>
      <c r="H238" s="4">
        <f t="shared" si="25"/>
        <v>0.1111111111111111</v>
      </c>
    </row>
    <row r="239" spans="1:8" x14ac:dyDescent="0.25">
      <c r="A239" s="26" t="s">
        <v>58</v>
      </c>
      <c r="B239" s="45">
        <v>3</v>
      </c>
      <c r="C239" s="45">
        <v>14</v>
      </c>
      <c r="D239" s="45">
        <v>10</v>
      </c>
      <c r="E239" s="16">
        <f t="shared" si="22"/>
        <v>27</v>
      </c>
      <c r="F239" s="4">
        <f t="shared" si="23"/>
        <v>0.1111111111111111</v>
      </c>
      <c r="G239" s="4">
        <f t="shared" si="24"/>
        <v>0.51851851851851849</v>
      </c>
      <c r="H239" s="4">
        <f t="shared" si="25"/>
        <v>0.37037037037037035</v>
      </c>
    </row>
    <row r="240" spans="1:8" x14ac:dyDescent="0.25">
      <c r="A240" s="26" t="s">
        <v>59</v>
      </c>
      <c r="B240" s="45">
        <v>2</v>
      </c>
      <c r="C240" s="45">
        <v>4</v>
      </c>
      <c r="D240" s="45">
        <v>7</v>
      </c>
      <c r="E240" s="16">
        <f t="shared" si="22"/>
        <v>13</v>
      </c>
      <c r="F240" s="4">
        <f t="shared" si="23"/>
        <v>0.15384615384615385</v>
      </c>
      <c r="G240" s="4">
        <f t="shared" si="24"/>
        <v>0.30769230769230771</v>
      </c>
      <c r="H240" s="4">
        <f t="shared" si="25"/>
        <v>0.53846153846153844</v>
      </c>
    </row>
    <row r="241" spans="1:8" x14ac:dyDescent="0.25">
      <c r="A241" s="26" t="s">
        <v>182</v>
      </c>
      <c r="B241" s="45">
        <v>0</v>
      </c>
      <c r="C241" s="45">
        <v>1</v>
      </c>
      <c r="D241" s="45">
        <v>13</v>
      </c>
      <c r="E241" s="16">
        <f t="shared" si="22"/>
        <v>14</v>
      </c>
      <c r="F241" s="4">
        <f t="shared" si="23"/>
        <v>0</v>
      </c>
      <c r="G241" s="4">
        <f t="shared" si="24"/>
        <v>7.1428571428571425E-2</v>
      </c>
      <c r="H241" s="4">
        <f t="shared" si="25"/>
        <v>0.9285714285714286</v>
      </c>
    </row>
    <row r="242" spans="1:8" x14ac:dyDescent="0.25">
      <c r="A242" t="s">
        <v>183</v>
      </c>
      <c r="B242" s="45">
        <v>2</v>
      </c>
      <c r="C242" s="45">
        <v>1</v>
      </c>
      <c r="D242" s="45">
        <v>11</v>
      </c>
      <c r="E242" s="16">
        <f t="shared" si="22"/>
        <v>14</v>
      </c>
      <c r="F242" s="4">
        <f t="shared" si="23"/>
        <v>0.14285714285714285</v>
      </c>
      <c r="G242" s="4">
        <f t="shared" si="24"/>
        <v>7.1428571428571425E-2</v>
      </c>
      <c r="H242" s="4">
        <f t="shared" si="25"/>
        <v>0.7857142857142857</v>
      </c>
    </row>
    <row r="243" spans="1:8" x14ac:dyDescent="0.25">
      <c r="A243" t="s">
        <v>60</v>
      </c>
      <c r="B243" s="45">
        <v>0</v>
      </c>
      <c r="C243" s="45">
        <v>0</v>
      </c>
      <c r="D243">
        <v>5</v>
      </c>
      <c r="E243" s="16">
        <f t="shared" si="22"/>
        <v>5</v>
      </c>
      <c r="F243" s="4">
        <f t="shared" si="23"/>
        <v>0</v>
      </c>
      <c r="G243" s="4">
        <f t="shared" si="24"/>
        <v>0</v>
      </c>
      <c r="H243" s="4">
        <f t="shared" si="25"/>
        <v>1</v>
      </c>
    </row>
    <row r="244" spans="1:8" x14ac:dyDescent="0.25">
      <c r="A244" t="s">
        <v>61</v>
      </c>
      <c r="B244">
        <v>0</v>
      </c>
      <c r="C244" s="45">
        <v>1</v>
      </c>
      <c r="D244">
        <v>5</v>
      </c>
      <c r="E244" s="16">
        <f t="shared" si="22"/>
        <v>6</v>
      </c>
      <c r="F244" s="4">
        <f t="shared" si="23"/>
        <v>0</v>
      </c>
      <c r="G244" s="4">
        <f t="shared" si="24"/>
        <v>0.16666666666666666</v>
      </c>
      <c r="H244" s="4">
        <f t="shared" si="25"/>
        <v>0.83333333333333337</v>
      </c>
    </row>
    <row r="245" spans="1:8" x14ac:dyDescent="0.25">
      <c r="A245" t="s">
        <v>184</v>
      </c>
      <c r="B245">
        <v>1</v>
      </c>
      <c r="C245">
        <v>3</v>
      </c>
      <c r="D245">
        <v>12</v>
      </c>
      <c r="E245" s="16">
        <f t="shared" si="22"/>
        <v>16</v>
      </c>
      <c r="F245" s="4">
        <f t="shared" si="23"/>
        <v>6.25E-2</v>
      </c>
      <c r="G245" s="4">
        <f t="shared" si="24"/>
        <v>0.1875</v>
      </c>
      <c r="H245" s="4">
        <f t="shared" si="25"/>
        <v>0.75</v>
      </c>
    </row>
    <row r="248" spans="1:8" x14ac:dyDescent="0.25">
      <c r="A248" s="66" t="s">
        <v>160</v>
      </c>
      <c r="B248" s="66" t="s">
        <v>46</v>
      </c>
      <c r="C248" s="66" t="s">
        <v>47</v>
      </c>
      <c r="D248" s="66" t="s">
        <v>48</v>
      </c>
      <c r="E248" s="66" t="s">
        <v>49</v>
      </c>
      <c r="F248" s="66" t="s">
        <v>51</v>
      </c>
      <c r="G248" s="66" t="s">
        <v>159</v>
      </c>
    </row>
    <row r="249" spans="1:8" x14ac:dyDescent="0.25">
      <c r="A249" s="66"/>
      <c r="B249" s="68">
        <f>((I9+I21+I186)/3)</f>
        <v>11.333333333333334</v>
      </c>
      <c r="C249" s="68">
        <f>((J46+J70+J175)/3)</f>
        <v>8</v>
      </c>
      <c r="D249" s="68">
        <f>((K35+K59+K164)/3)</f>
        <v>1</v>
      </c>
      <c r="E249" s="68">
        <f>((L84+L111+L152)/3)</f>
        <v>2.3333333333333335</v>
      </c>
      <c r="F249" s="68">
        <f>((M98+M125+M139)/3)</f>
        <v>5.333333333333333</v>
      </c>
      <c r="G249" s="66">
        <v>28</v>
      </c>
    </row>
    <row r="250" spans="1:8" x14ac:dyDescent="0.25">
      <c r="A250" s="66"/>
      <c r="B250" s="21">
        <f>(B249/28)</f>
        <v>0.40476190476190477</v>
      </c>
      <c r="C250" s="21">
        <f t="shared" ref="C250:F250" si="26">(C249/28)</f>
        <v>0.2857142857142857</v>
      </c>
      <c r="D250" s="21">
        <f t="shared" si="26"/>
        <v>3.5714285714285712E-2</v>
      </c>
      <c r="E250" s="21">
        <f t="shared" si="26"/>
        <v>8.3333333333333343E-2</v>
      </c>
      <c r="F250" s="21">
        <f t="shared" si="26"/>
        <v>0.19047619047619047</v>
      </c>
      <c r="G250" s="66"/>
    </row>
  </sheetData>
  <mergeCells count="2">
    <mergeCell ref="C1:H1"/>
    <mergeCell ref="P1:Z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29"/>
  <sheetViews>
    <sheetView workbookViewId="0">
      <selection activeCell="P13" sqref="P13"/>
    </sheetView>
  </sheetViews>
  <sheetFormatPr baseColWidth="10" defaultRowHeight="15" x14ac:dyDescent="0.25"/>
  <sheetData>
    <row r="3" spans="2:15" x14ac:dyDescent="0.25">
      <c r="C3" t="s">
        <v>214</v>
      </c>
      <c r="E3">
        <v>30</v>
      </c>
      <c r="F3">
        <v>37</v>
      </c>
      <c r="G3">
        <v>23</v>
      </c>
      <c r="H3">
        <v>32</v>
      </c>
      <c r="I3">
        <v>30</v>
      </c>
      <c r="J3">
        <v>32</v>
      </c>
      <c r="K3">
        <v>34</v>
      </c>
      <c r="L3">
        <v>30</v>
      </c>
      <c r="M3">
        <v>27</v>
      </c>
      <c r="N3">
        <v>28</v>
      </c>
    </row>
    <row r="4" spans="2:15" x14ac:dyDescent="0.25">
      <c r="C4" t="s">
        <v>207</v>
      </c>
      <c r="D4" t="s">
        <v>0</v>
      </c>
      <c r="E4" s="26" t="s">
        <v>1</v>
      </c>
      <c r="F4" s="26" t="s">
        <v>2</v>
      </c>
      <c r="G4" s="38">
        <v>41894</v>
      </c>
      <c r="H4" s="32" t="s">
        <v>5</v>
      </c>
      <c r="I4" s="33" t="s">
        <v>6</v>
      </c>
      <c r="J4" s="26" t="s">
        <v>7</v>
      </c>
      <c r="K4" s="27" t="s">
        <v>10</v>
      </c>
      <c r="L4" s="27">
        <v>42053</v>
      </c>
      <c r="M4" s="27">
        <v>42080</v>
      </c>
      <c r="N4" s="1">
        <v>42108</v>
      </c>
      <c r="O4" s="91" t="s">
        <v>218</v>
      </c>
    </row>
    <row r="5" spans="2:15" x14ac:dyDescent="0.25">
      <c r="B5" t="s">
        <v>221</v>
      </c>
      <c r="C5" s="26" t="s">
        <v>179</v>
      </c>
      <c r="D5" s="45">
        <v>3</v>
      </c>
      <c r="E5" s="45">
        <v>3</v>
      </c>
      <c r="F5" s="45">
        <v>3</v>
      </c>
      <c r="G5" s="62">
        <v>3</v>
      </c>
      <c r="H5" s="62">
        <v>3</v>
      </c>
      <c r="I5" s="62">
        <v>3</v>
      </c>
      <c r="J5" s="45">
        <v>3</v>
      </c>
      <c r="K5" s="45">
        <v>3</v>
      </c>
      <c r="L5" s="45">
        <v>3</v>
      </c>
      <c r="M5" s="45">
        <v>3</v>
      </c>
      <c r="N5" s="45">
        <v>3</v>
      </c>
      <c r="O5" s="95" t="s">
        <v>197</v>
      </c>
    </row>
    <row r="6" spans="2:15" x14ac:dyDescent="0.25">
      <c r="C6" s="26" t="s">
        <v>56</v>
      </c>
      <c r="D6" s="45"/>
      <c r="E6" s="45">
        <v>15</v>
      </c>
      <c r="F6" s="45">
        <v>15</v>
      </c>
      <c r="G6" s="62">
        <v>15</v>
      </c>
      <c r="H6" s="62">
        <v>9</v>
      </c>
      <c r="I6" s="62">
        <v>9</v>
      </c>
      <c r="J6" s="45">
        <v>9</v>
      </c>
      <c r="K6" s="45">
        <v>9</v>
      </c>
      <c r="L6" s="45">
        <v>9</v>
      </c>
      <c r="M6" s="45">
        <v>9</v>
      </c>
      <c r="N6" s="45">
        <v>6</v>
      </c>
      <c r="O6" s="96">
        <v>152</v>
      </c>
    </row>
    <row r="7" spans="2:15" x14ac:dyDescent="0.25">
      <c r="C7" s="26" t="s">
        <v>180</v>
      </c>
      <c r="D7" s="45"/>
      <c r="E7" s="45"/>
      <c r="F7" s="45">
        <v>29</v>
      </c>
      <c r="G7" s="62">
        <v>29</v>
      </c>
      <c r="H7" s="62">
        <v>17</v>
      </c>
      <c r="I7" s="62">
        <v>17</v>
      </c>
      <c r="J7" s="45">
        <v>15</v>
      </c>
      <c r="K7" s="45">
        <v>15</v>
      </c>
      <c r="L7" s="45">
        <v>14</v>
      </c>
      <c r="M7" s="45">
        <v>14</v>
      </c>
      <c r="N7" s="45">
        <v>13</v>
      </c>
      <c r="O7" s="96">
        <v>79</v>
      </c>
    </row>
    <row r="8" spans="2:15" x14ac:dyDescent="0.25">
      <c r="C8" s="26" t="s">
        <v>57</v>
      </c>
      <c r="D8" s="45"/>
      <c r="E8" s="45"/>
      <c r="F8" s="45"/>
      <c r="G8" s="62">
        <v>16</v>
      </c>
      <c r="H8" s="62">
        <v>16</v>
      </c>
      <c r="I8" s="62">
        <v>12</v>
      </c>
      <c r="J8" s="45">
        <v>12</v>
      </c>
      <c r="K8" s="45">
        <v>12</v>
      </c>
      <c r="L8" s="45">
        <v>11</v>
      </c>
      <c r="M8" s="45">
        <v>11</v>
      </c>
      <c r="N8" s="45">
        <v>11</v>
      </c>
      <c r="O8" s="96">
        <v>81</v>
      </c>
    </row>
    <row r="9" spans="2:15" x14ac:dyDescent="0.25">
      <c r="C9" s="26" t="s">
        <v>58</v>
      </c>
      <c r="D9" s="45"/>
      <c r="E9" s="45"/>
      <c r="F9" s="45"/>
      <c r="G9" s="62"/>
      <c r="H9" s="62">
        <v>6</v>
      </c>
      <c r="I9" s="62">
        <v>3</v>
      </c>
      <c r="J9" s="45">
        <v>3</v>
      </c>
      <c r="K9" s="45">
        <v>3</v>
      </c>
      <c r="L9" s="45">
        <v>3</v>
      </c>
      <c r="M9" s="45">
        <v>3</v>
      </c>
      <c r="N9" s="45">
        <v>3</v>
      </c>
      <c r="O9" s="96">
        <v>30</v>
      </c>
    </row>
    <row r="10" spans="2:15" x14ac:dyDescent="0.25">
      <c r="C10" s="26" t="s">
        <v>59</v>
      </c>
      <c r="D10" s="45"/>
      <c r="E10" s="45"/>
      <c r="F10" s="45"/>
      <c r="G10" s="62"/>
      <c r="H10" s="62"/>
      <c r="I10" s="62">
        <v>8</v>
      </c>
      <c r="J10" s="45">
        <v>3</v>
      </c>
      <c r="K10" s="45">
        <v>3</v>
      </c>
      <c r="L10" s="45">
        <v>3</v>
      </c>
      <c r="M10" s="45">
        <v>3</v>
      </c>
      <c r="N10" s="45">
        <v>2</v>
      </c>
      <c r="O10" s="96">
        <v>52</v>
      </c>
    </row>
    <row r="11" spans="2:15" x14ac:dyDescent="0.25">
      <c r="C11" s="26" t="s">
        <v>182</v>
      </c>
      <c r="D11" s="45"/>
      <c r="E11" s="45"/>
      <c r="F11" s="45"/>
      <c r="G11" s="62"/>
      <c r="H11" s="62"/>
      <c r="I11" s="62"/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95">
        <v>94</v>
      </c>
    </row>
    <row r="12" spans="2:15" x14ac:dyDescent="0.25">
      <c r="E12">
        <v>30</v>
      </c>
      <c r="F12">
        <v>37</v>
      </c>
      <c r="G12">
        <v>23</v>
      </c>
      <c r="H12">
        <v>32</v>
      </c>
      <c r="I12">
        <v>30</v>
      </c>
      <c r="J12">
        <v>32</v>
      </c>
      <c r="K12">
        <v>34</v>
      </c>
      <c r="L12">
        <v>30</v>
      </c>
      <c r="M12">
        <v>27</v>
      </c>
      <c r="N12">
        <v>28</v>
      </c>
    </row>
    <row r="13" spans="2:15" x14ac:dyDescent="0.25">
      <c r="D13" t="s">
        <v>0</v>
      </c>
      <c r="E13" s="26" t="s">
        <v>1</v>
      </c>
      <c r="F13" s="26" t="s">
        <v>2</v>
      </c>
      <c r="G13" s="38">
        <v>41894</v>
      </c>
      <c r="H13" s="32" t="s">
        <v>5</v>
      </c>
      <c r="I13" s="33" t="s">
        <v>6</v>
      </c>
      <c r="J13" s="26" t="s">
        <v>7</v>
      </c>
      <c r="K13" s="27" t="s">
        <v>10</v>
      </c>
      <c r="L13" s="27">
        <v>42053</v>
      </c>
      <c r="M13" s="27">
        <v>42080</v>
      </c>
      <c r="N13" s="1">
        <v>42108</v>
      </c>
    </row>
    <row r="14" spans="2:15" x14ac:dyDescent="0.25">
      <c r="B14" t="s">
        <v>220</v>
      </c>
      <c r="C14" s="26" t="s">
        <v>179</v>
      </c>
      <c r="D14" s="45">
        <v>4</v>
      </c>
      <c r="E14" s="45">
        <v>4</v>
      </c>
      <c r="F14" s="45">
        <v>4</v>
      </c>
      <c r="G14" s="62">
        <v>4</v>
      </c>
      <c r="H14" s="62">
        <v>4</v>
      </c>
      <c r="I14" s="62">
        <v>4</v>
      </c>
      <c r="J14" s="45">
        <v>4</v>
      </c>
      <c r="K14" s="45">
        <v>4</v>
      </c>
      <c r="L14" s="45">
        <v>4</v>
      </c>
      <c r="M14" s="45">
        <v>4</v>
      </c>
      <c r="N14" s="45">
        <v>0</v>
      </c>
      <c r="O14" s="93">
        <v>275</v>
      </c>
    </row>
    <row r="15" spans="2:15" x14ac:dyDescent="0.25">
      <c r="C15" s="26" t="s">
        <v>56</v>
      </c>
      <c r="D15" s="45"/>
      <c r="E15" s="45">
        <v>19</v>
      </c>
      <c r="F15" s="45">
        <v>19</v>
      </c>
      <c r="G15" s="45">
        <v>19</v>
      </c>
      <c r="H15" s="45">
        <v>19</v>
      </c>
      <c r="I15" s="45">
        <v>19</v>
      </c>
      <c r="J15" s="45">
        <v>19</v>
      </c>
      <c r="K15" s="45">
        <v>19</v>
      </c>
      <c r="L15" s="45">
        <v>19</v>
      </c>
      <c r="M15" s="45">
        <v>19</v>
      </c>
      <c r="N15" s="45">
        <v>10</v>
      </c>
      <c r="O15" s="96">
        <v>273</v>
      </c>
    </row>
    <row r="16" spans="2:15" x14ac:dyDescent="0.25">
      <c r="C16" s="26" t="s">
        <v>180</v>
      </c>
      <c r="D16" s="45"/>
      <c r="E16" s="45"/>
      <c r="F16" s="45">
        <v>21</v>
      </c>
      <c r="G16" s="45">
        <v>21</v>
      </c>
      <c r="H16" s="45">
        <v>21</v>
      </c>
      <c r="I16" s="45">
        <v>21</v>
      </c>
      <c r="J16" s="45">
        <v>21</v>
      </c>
      <c r="K16" s="45">
        <v>21</v>
      </c>
      <c r="L16" s="45">
        <v>21</v>
      </c>
      <c r="M16" s="45">
        <v>21</v>
      </c>
      <c r="N16" s="45">
        <v>10</v>
      </c>
      <c r="O16" s="96">
        <v>236</v>
      </c>
    </row>
    <row r="17" spans="2:15" x14ac:dyDescent="0.25">
      <c r="C17" s="26" t="s">
        <v>57</v>
      </c>
      <c r="D17" s="45"/>
      <c r="E17" s="45"/>
      <c r="F17" s="45"/>
      <c r="G17" s="62">
        <v>24</v>
      </c>
      <c r="H17" s="62">
        <v>23</v>
      </c>
      <c r="I17" s="62">
        <v>23</v>
      </c>
      <c r="J17" s="45">
        <v>22</v>
      </c>
      <c r="K17" s="45">
        <v>21</v>
      </c>
      <c r="L17" s="45">
        <v>21</v>
      </c>
      <c r="M17" s="45">
        <v>21</v>
      </c>
      <c r="N17" s="45">
        <v>13</v>
      </c>
      <c r="O17" s="93">
        <v>178</v>
      </c>
    </row>
    <row r="18" spans="2:15" x14ac:dyDescent="0.25">
      <c r="C18" s="26" t="s">
        <v>58</v>
      </c>
      <c r="D18" s="45"/>
      <c r="E18" s="45"/>
      <c r="F18" s="45"/>
      <c r="G18" s="62"/>
      <c r="H18" s="62">
        <v>19</v>
      </c>
      <c r="I18" s="62">
        <v>19</v>
      </c>
      <c r="J18" s="45">
        <v>19</v>
      </c>
      <c r="K18" s="45">
        <v>16</v>
      </c>
      <c r="L18" s="45">
        <v>16</v>
      </c>
      <c r="M18" s="45">
        <v>14</v>
      </c>
      <c r="N18" s="45">
        <v>14</v>
      </c>
      <c r="O18" s="93">
        <v>119</v>
      </c>
    </row>
    <row r="19" spans="2:15" x14ac:dyDescent="0.25">
      <c r="C19" s="26" t="s">
        <v>59</v>
      </c>
      <c r="D19" s="45"/>
      <c r="E19" s="45"/>
      <c r="F19" s="45"/>
      <c r="G19" s="62"/>
      <c r="H19" s="62"/>
      <c r="I19" s="62">
        <v>10</v>
      </c>
      <c r="J19" s="45">
        <v>6</v>
      </c>
      <c r="K19" s="45">
        <v>6</v>
      </c>
      <c r="L19" s="45">
        <v>6</v>
      </c>
      <c r="M19" s="45">
        <v>5</v>
      </c>
      <c r="N19" s="45">
        <v>4</v>
      </c>
      <c r="O19" s="93">
        <v>67</v>
      </c>
    </row>
    <row r="20" spans="2:15" x14ac:dyDescent="0.25">
      <c r="C20" s="26" t="s">
        <v>182</v>
      </c>
      <c r="D20" s="45"/>
      <c r="E20" s="45"/>
      <c r="F20" s="45"/>
      <c r="G20" s="62"/>
      <c r="H20" s="62"/>
      <c r="I20" s="62"/>
      <c r="J20" s="45">
        <v>3</v>
      </c>
      <c r="K20" s="45">
        <v>3</v>
      </c>
      <c r="L20" s="45">
        <v>1</v>
      </c>
      <c r="M20" s="45">
        <v>1</v>
      </c>
      <c r="N20" s="45">
        <v>1</v>
      </c>
      <c r="O20" s="93">
        <v>64</v>
      </c>
    </row>
    <row r="21" spans="2:15" x14ac:dyDescent="0.25">
      <c r="E21">
        <v>30</v>
      </c>
      <c r="F21">
        <v>37</v>
      </c>
      <c r="G21">
        <v>23</v>
      </c>
      <c r="H21">
        <v>32</v>
      </c>
      <c r="I21">
        <v>30</v>
      </c>
      <c r="J21">
        <v>32</v>
      </c>
      <c r="K21">
        <v>34</v>
      </c>
      <c r="L21">
        <v>30</v>
      </c>
      <c r="M21">
        <v>27</v>
      </c>
      <c r="N21">
        <v>28</v>
      </c>
    </row>
    <row r="22" spans="2:15" x14ac:dyDescent="0.25">
      <c r="D22" t="s">
        <v>0</v>
      </c>
      <c r="E22" s="26" t="s">
        <v>1</v>
      </c>
      <c r="F22" s="26" t="s">
        <v>2</v>
      </c>
      <c r="G22" s="38">
        <v>41894</v>
      </c>
      <c r="H22" s="32" t="s">
        <v>5</v>
      </c>
      <c r="I22" s="33" t="s">
        <v>6</v>
      </c>
      <c r="J22" s="26" t="s">
        <v>7</v>
      </c>
      <c r="K22" s="27" t="s">
        <v>10</v>
      </c>
      <c r="L22" s="27">
        <v>42053</v>
      </c>
      <c r="M22" s="27">
        <v>42080</v>
      </c>
      <c r="N22" s="1">
        <v>42108</v>
      </c>
    </row>
    <row r="23" spans="2:15" x14ac:dyDescent="0.25">
      <c r="B23" t="s">
        <v>219</v>
      </c>
      <c r="C23" s="26" t="s">
        <v>179</v>
      </c>
      <c r="D23" s="55">
        <v>3</v>
      </c>
      <c r="E23" s="45">
        <v>3</v>
      </c>
      <c r="F23" s="45">
        <v>3</v>
      </c>
      <c r="G23" s="62">
        <v>3</v>
      </c>
      <c r="H23" s="62">
        <v>3</v>
      </c>
      <c r="I23" s="63">
        <v>3</v>
      </c>
      <c r="J23" s="45">
        <v>3</v>
      </c>
      <c r="K23" s="45">
        <v>3</v>
      </c>
      <c r="L23" s="45">
        <v>3</v>
      </c>
      <c r="M23" s="45">
        <v>3</v>
      </c>
      <c r="N23" s="55">
        <v>1</v>
      </c>
      <c r="O23" s="96">
        <v>303</v>
      </c>
    </row>
    <row r="24" spans="2:15" x14ac:dyDescent="0.25">
      <c r="C24" s="26" t="s">
        <v>56</v>
      </c>
      <c r="D24" s="55"/>
      <c r="E24" s="45">
        <v>12</v>
      </c>
      <c r="F24" s="45">
        <v>12</v>
      </c>
      <c r="G24" s="62">
        <v>12</v>
      </c>
      <c r="H24" s="62">
        <v>12</v>
      </c>
      <c r="I24" s="63">
        <v>12</v>
      </c>
      <c r="J24" s="45">
        <v>12</v>
      </c>
      <c r="K24" s="45">
        <v>12</v>
      </c>
      <c r="L24" s="45">
        <v>12</v>
      </c>
      <c r="M24" s="45">
        <v>12</v>
      </c>
      <c r="N24" s="55">
        <v>6</v>
      </c>
      <c r="O24" s="18">
        <v>273</v>
      </c>
    </row>
    <row r="25" spans="2:15" x14ac:dyDescent="0.25">
      <c r="C25" s="26" t="s">
        <v>180</v>
      </c>
      <c r="D25" s="55"/>
      <c r="E25" s="45"/>
      <c r="F25" s="45">
        <v>27</v>
      </c>
      <c r="G25" s="62">
        <v>27</v>
      </c>
      <c r="H25" s="62">
        <v>13</v>
      </c>
      <c r="I25" s="63">
        <v>12</v>
      </c>
      <c r="J25" s="45">
        <v>12</v>
      </c>
      <c r="K25" s="45">
        <v>11</v>
      </c>
      <c r="L25" s="45">
        <v>11</v>
      </c>
      <c r="M25" s="45">
        <v>10</v>
      </c>
      <c r="N25" s="55">
        <v>6</v>
      </c>
      <c r="O25" s="93">
        <v>103</v>
      </c>
    </row>
    <row r="26" spans="2:15" x14ac:dyDescent="0.25">
      <c r="C26" s="26" t="s">
        <v>57</v>
      </c>
      <c r="D26" s="55"/>
      <c r="E26" s="45"/>
      <c r="F26" s="45"/>
      <c r="G26" s="62">
        <v>8</v>
      </c>
      <c r="H26" s="62">
        <v>7</v>
      </c>
      <c r="I26" s="63">
        <v>7</v>
      </c>
      <c r="J26" s="45">
        <v>6</v>
      </c>
      <c r="K26" s="45">
        <v>5</v>
      </c>
      <c r="L26" s="45">
        <v>4</v>
      </c>
      <c r="M26" s="45">
        <v>4</v>
      </c>
      <c r="N26" s="55">
        <v>3</v>
      </c>
      <c r="O26" s="93">
        <v>125</v>
      </c>
    </row>
    <row r="27" spans="2:15" x14ac:dyDescent="0.25">
      <c r="C27" s="26" t="s">
        <v>58</v>
      </c>
      <c r="D27" s="55"/>
      <c r="E27" s="45"/>
      <c r="F27" s="45"/>
      <c r="G27" s="62"/>
      <c r="H27" s="62">
        <v>10</v>
      </c>
      <c r="I27" s="62">
        <v>10</v>
      </c>
      <c r="J27" s="62">
        <v>10</v>
      </c>
      <c r="K27" s="62">
        <v>10</v>
      </c>
      <c r="L27" s="62">
        <v>10</v>
      </c>
      <c r="M27" s="62">
        <v>10</v>
      </c>
      <c r="N27" s="55">
        <v>10</v>
      </c>
      <c r="O27" s="97" t="s">
        <v>197</v>
      </c>
    </row>
    <row r="28" spans="2:15" x14ac:dyDescent="0.25">
      <c r="C28" s="26" t="s">
        <v>59</v>
      </c>
      <c r="D28" s="55"/>
      <c r="E28" s="45"/>
      <c r="F28" s="45"/>
      <c r="G28" s="62"/>
      <c r="H28" s="62"/>
      <c r="I28" s="63">
        <v>17</v>
      </c>
      <c r="J28" s="45">
        <v>17</v>
      </c>
      <c r="K28" s="45">
        <v>17</v>
      </c>
      <c r="L28" s="45">
        <v>12</v>
      </c>
      <c r="M28" s="45">
        <v>11</v>
      </c>
      <c r="N28" s="55">
        <v>7</v>
      </c>
      <c r="O28" s="93">
        <v>121</v>
      </c>
    </row>
    <row r="29" spans="2:15" x14ac:dyDescent="0.25">
      <c r="C29" s="26" t="s">
        <v>182</v>
      </c>
      <c r="D29" s="55"/>
      <c r="E29" s="45"/>
      <c r="F29" s="45"/>
      <c r="G29" s="62"/>
      <c r="H29" s="62"/>
      <c r="I29" s="63"/>
      <c r="J29" s="45">
        <v>20</v>
      </c>
      <c r="K29" s="45">
        <v>20</v>
      </c>
      <c r="L29" s="45">
        <v>16</v>
      </c>
      <c r="M29" s="45">
        <v>14</v>
      </c>
      <c r="N29" s="55">
        <v>13</v>
      </c>
      <c r="O29" s="93">
        <v>80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3"/>
  <sheetViews>
    <sheetView zoomScaleNormal="100" workbookViewId="0"/>
  </sheetViews>
  <sheetFormatPr baseColWidth="10" defaultRowHeight="15" x14ac:dyDescent="0.25"/>
  <cols>
    <col min="4" max="4" width="13.5703125" bestFit="1" customWidth="1"/>
    <col min="5" max="12" width="12.5703125" bestFit="1" customWidth="1"/>
  </cols>
  <sheetData>
    <row r="1" spans="1:28" x14ac:dyDescent="0.25">
      <c r="O1" s="26"/>
      <c r="P1" s="26"/>
      <c r="Q1" s="26"/>
      <c r="R1" s="26"/>
      <c r="S1" s="26"/>
      <c r="T1" s="27"/>
      <c r="U1" s="45"/>
      <c r="V1" s="45"/>
      <c r="W1" s="45"/>
      <c r="X1" s="98"/>
      <c r="Y1" s="98"/>
      <c r="Z1" s="98"/>
      <c r="AA1" s="98"/>
      <c r="AB1" s="1"/>
    </row>
    <row r="2" spans="1:28" x14ac:dyDescent="0.25">
      <c r="A2" s="18" t="s">
        <v>222</v>
      </c>
      <c r="B2" s="18" t="s">
        <v>227</v>
      </c>
      <c r="C2" t="s">
        <v>1</v>
      </c>
      <c r="D2" t="s">
        <v>2</v>
      </c>
      <c r="E2" s="1">
        <v>41894</v>
      </c>
      <c r="F2" t="s">
        <v>5</v>
      </c>
      <c r="G2" t="s">
        <v>6</v>
      </c>
      <c r="H2" t="s">
        <v>7</v>
      </c>
      <c r="I2" s="1" t="s">
        <v>10</v>
      </c>
      <c r="J2" s="1">
        <v>42053</v>
      </c>
      <c r="K2" s="1">
        <v>42080</v>
      </c>
      <c r="L2" s="1">
        <v>42108</v>
      </c>
      <c r="O2" s="26"/>
      <c r="P2" s="26"/>
      <c r="Q2" s="26"/>
      <c r="R2" s="15"/>
      <c r="S2" s="15"/>
      <c r="T2" s="15"/>
      <c r="U2" s="15"/>
      <c r="V2" s="15"/>
      <c r="W2" s="15"/>
      <c r="X2" s="15"/>
      <c r="Y2" s="15"/>
      <c r="Z2" s="15"/>
      <c r="AA2" s="15"/>
    </row>
    <row r="3" spans="1:28" x14ac:dyDescent="0.25">
      <c r="B3" t="s">
        <v>38</v>
      </c>
      <c r="C3" s="21" t="e">
        <f>(((#REF!*100)/#REF!)/30)</f>
        <v>#REF!</v>
      </c>
      <c r="D3" s="4" t="e">
        <f>(((#REF!*100)/#REF!)/37)</f>
        <v>#REF!</v>
      </c>
      <c r="E3" s="19" t="e">
        <f>(((#REF!*100)/#REF!)/23)</f>
        <v>#REF!</v>
      </c>
      <c r="F3" s="22" t="e">
        <f>(((#REF!*100)/#REF!)/33)</f>
        <v>#REF!</v>
      </c>
      <c r="G3" s="19" t="e">
        <f>(((#REF!*100)/#REF!)/30)</f>
        <v>#REF!</v>
      </c>
      <c r="H3" s="19" t="e">
        <f>(((#REF!*100)/#REF!)/33)</f>
        <v>#REF!</v>
      </c>
      <c r="I3" s="22" t="e">
        <f>(((#REF!*100)/#REF!)/33)</f>
        <v>#REF!</v>
      </c>
      <c r="J3" s="22" t="e">
        <f>(((#REF!*100)/#REF!)/30)</f>
        <v>#REF!</v>
      </c>
      <c r="K3" s="4" t="e">
        <f>(((#REF!*100)/#REF!)/27)</f>
        <v>#REF!</v>
      </c>
      <c r="L3" s="4" t="e">
        <f>(((#REF!*100)/#REF!)/28)</f>
        <v>#REF!</v>
      </c>
      <c r="O3" s="26"/>
      <c r="P3" s="26"/>
      <c r="Q3" s="26"/>
      <c r="R3" s="15"/>
      <c r="S3" s="15"/>
      <c r="T3" s="15"/>
      <c r="U3" s="15"/>
      <c r="V3" s="15"/>
      <c r="W3" s="15"/>
      <c r="X3" s="15"/>
      <c r="Y3" s="15"/>
      <c r="Z3" s="15"/>
      <c r="AA3" s="15"/>
    </row>
    <row r="4" spans="1:28" x14ac:dyDescent="0.25">
      <c r="B4" t="s">
        <v>39</v>
      </c>
      <c r="C4" s="21" t="e">
        <f>(((#REF!*100)/#REF!)/30)</f>
        <v>#REF!</v>
      </c>
      <c r="D4" s="4" t="e">
        <f>(((#REF!*100)/#REF!)/37)</f>
        <v>#REF!</v>
      </c>
      <c r="E4" s="20" t="e">
        <f>(((#REF!*100)/#REF!)/23)</f>
        <v>#REF!</v>
      </c>
      <c r="F4" s="22" t="e">
        <f>(((#REF!*100)/#REF!)/33)</f>
        <v>#REF!</v>
      </c>
      <c r="G4" s="20" t="e">
        <f>(((#REF!*100)/#REF!)/30)</f>
        <v>#REF!</v>
      </c>
      <c r="H4" s="20" t="e">
        <f>(((#REF!*100)/#REF!)/33)</f>
        <v>#REF!</v>
      </c>
      <c r="I4" s="4" t="e">
        <f>(((#REF!*100)/#REF!)/33)</f>
        <v>#REF!</v>
      </c>
      <c r="J4" s="4" t="e">
        <f>(((#REF!*100)/#REF!)/30)</f>
        <v>#REF!</v>
      </c>
      <c r="K4" s="4" t="e">
        <f>(((#REF!*100)/#REF!)/27)</f>
        <v>#REF!</v>
      </c>
      <c r="L4" s="4" t="e">
        <f>(((#REF!*100)/#REF!)/28)</f>
        <v>#REF!</v>
      </c>
      <c r="O4" s="26"/>
      <c r="P4" s="26"/>
      <c r="Q4" s="26"/>
      <c r="R4" s="15"/>
      <c r="S4" s="15"/>
      <c r="T4" s="15"/>
      <c r="U4" s="15"/>
      <c r="V4" s="15"/>
      <c r="W4" s="15"/>
      <c r="X4" s="15"/>
      <c r="Y4" s="15"/>
      <c r="Z4" s="15"/>
      <c r="AA4" s="15"/>
    </row>
    <row r="5" spans="1:28" x14ac:dyDescent="0.25">
      <c r="B5" t="s">
        <v>40</v>
      </c>
      <c r="C5" s="19" t="e">
        <f>(((#REF!*100)/#REF!)/30)</f>
        <v>#REF!</v>
      </c>
      <c r="D5" s="4" t="e">
        <f>(((#REF!*100)/#REF!)/37)</f>
        <v>#REF!</v>
      </c>
      <c r="E5" s="21" t="e">
        <f>(((#REF!*100)/#REF!)/23)</f>
        <v>#REF!</v>
      </c>
      <c r="F5" s="22" t="e">
        <f>(((#REF!*100)/#REF!)/33)</f>
        <v>#REF!</v>
      </c>
      <c r="G5" s="21" t="e">
        <f>(((#REF!*100)/#REF!)/30)</f>
        <v>#REF!</v>
      </c>
      <c r="H5" s="21" t="e">
        <f>(((#REF!*100)/#REF!)/33)</f>
        <v>#REF!</v>
      </c>
      <c r="I5" s="4" t="e">
        <f>(((#REF!*100)/#REF!)/33)</f>
        <v>#REF!</v>
      </c>
      <c r="J5" s="4" t="e">
        <f>(((#REF!*100)/#REF!)/30)</f>
        <v>#REF!</v>
      </c>
      <c r="K5" s="4" t="e">
        <f>(((#REF!*100)/#REF!)/27)</f>
        <v>#REF!</v>
      </c>
      <c r="L5" s="4" t="e">
        <f>(((#REF!*100)/#REF!)/28)</f>
        <v>#REF!</v>
      </c>
      <c r="O5" s="26"/>
      <c r="P5" s="26"/>
      <c r="Q5" s="26"/>
      <c r="R5" s="15"/>
      <c r="S5" s="15"/>
      <c r="T5" s="15"/>
      <c r="U5" s="15"/>
      <c r="V5" s="15"/>
      <c r="W5" s="15"/>
      <c r="X5" s="15"/>
      <c r="Y5" s="15"/>
      <c r="Z5" s="15"/>
      <c r="AA5" s="44"/>
    </row>
    <row r="6" spans="1:28" x14ac:dyDescent="0.25">
      <c r="O6" s="26"/>
      <c r="P6" s="26"/>
      <c r="Q6" s="26"/>
      <c r="R6" s="15"/>
      <c r="S6" s="15"/>
      <c r="T6" s="15"/>
      <c r="U6" s="15"/>
      <c r="V6" s="15"/>
      <c r="W6" s="15"/>
      <c r="X6" s="15"/>
      <c r="Y6" s="15"/>
      <c r="Z6" s="15"/>
      <c r="AA6" s="44"/>
    </row>
    <row r="7" spans="1:28" x14ac:dyDescent="0.25">
      <c r="A7" s="18" t="s">
        <v>223</v>
      </c>
      <c r="C7" t="s">
        <v>1</v>
      </c>
      <c r="D7" t="s">
        <v>2</v>
      </c>
      <c r="E7" s="1">
        <v>41894</v>
      </c>
      <c r="F7" t="s">
        <v>5</v>
      </c>
      <c r="G7" t="s">
        <v>6</v>
      </c>
      <c r="H7" t="s">
        <v>7</v>
      </c>
      <c r="I7" s="1" t="s">
        <v>10</v>
      </c>
      <c r="J7" s="1">
        <v>42053</v>
      </c>
      <c r="K7" s="1">
        <v>42080</v>
      </c>
      <c r="L7" s="1">
        <v>42108</v>
      </c>
      <c r="O7" s="26"/>
      <c r="P7" s="26"/>
      <c r="Q7" s="26"/>
      <c r="R7" s="15"/>
      <c r="S7" s="15"/>
      <c r="T7" s="15"/>
      <c r="U7" s="15"/>
      <c r="V7" s="15"/>
      <c r="W7" s="15"/>
      <c r="X7" s="15"/>
      <c r="Y7" s="15"/>
      <c r="Z7" s="15"/>
      <c r="AA7" s="44"/>
    </row>
    <row r="8" spans="1:28" x14ac:dyDescent="0.25">
      <c r="B8" t="s">
        <v>38</v>
      </c>
      <c r="C8" s="22" t="e">
        <f>((((#REF!-#REF!)*100)/#REF!)/30)</f>
        <v>#REF!</v>
      </c>
      <c r="D8" s="22" t="e">
        <f>(((#REF!-#REF!)*100)/#REF!)/37</f>
        <v>#REF!</v>
      </c>
      <c r="E8" s="22" t="e">
        <f>((((#REF!-#REF!)*100)/#REF!)/23)</f>
        <v>#REF!</v>
      </c>
      <c r="F8" s="21" t="e">
        <f>((((#REF!-#REF!)*100)/#REF!)/32)</f>
        <v>#REF!</v>
      </c>
      <c r="G8" s="19" t="e">
        <f>((((#REF!-#REF!)*100)/#REF!)/30)</f>
        <v>#REF!</v>
      </c>
      <c r="H8" s="22" t="e">
        <f>((((#REF!-#REF!)*100)/#REF!)/32)</f>
        <v>#REF!</v>
      </c>
      <c r="I8" s="22" t="e">
        <f>((((#REF!-#REF!)*100)/#REF!)/34)</f>
        <v>#REF!</v>
      </c>
      <c r="J8" s="22" t="e">
        <f>((((#REF!-#REF!)*100)/#REF!)/30)</f>
        <v>#REF!</v>
      </c>
      <c r="K8" s="22" t="e">
        <f>((((#REF!-#REF!)*100)/#REF!)/27)</f>
        <v>#REF!</v>
      </c>
      <c r="L8" s="22" t="e">
        <f>((((#REF!-#REF!)*100)/#REF!)/28)</f>
        <v>#REF!</v>
      </c>
      <c r="O8" s="26"/>
      <c r="P8" s="26"/>
      <c r="Q8" s="26"/>
      <c r="R8" s="15"/>
      <c r="S8" s="15"/>
      <c r="T8" s="15"/>
      <c r="U8" s="15"/>
      <c r="V8" s="15"/>
      <c r="W8" s="15"/>
      <c r="X8" s="15"/>
      <c r="Y8" s="15"/>
      <c r="Z8" s="99"/>
      <c r="AA8" s="44"/>
    </row>
    <row r="9" spans="1:28" x14ac:dyDescent="0.25">
      <c r="B9" t="s">
        <v>39</v>
      </c>
      <c r="C9" s="22" t="e">
        <f>((((#REF!-#REF!)*100)/#REF!)/30)</f>
        <v>#REF!</v>
      </c>
      <c r="D9" s="22" t="e">
        <f>((((#REF!-#REF!)*100)/#REF!)/37)</f>
        <v>#REF!</v>
      </c>
      <c r="E9" s="22" t="e">
        <f>((((#REF!-#REF!)*100)/#REF!)/23)</f>
        <v>#REF!</v>
      </c>
      <c r="F9" s="19" t="e">
        <f>((((#REF!-#REF!)*100)/#REF!)/32)</f>
        <v>#REF!</v>
      </c>
      <c r="G9" s="21" t="e">
        <f>((((#REF!/#REF!)*100)/#REF!)/30)</f>
        <v>#REF!</v>
      </c>
      <c r="H9" s="22" t="e">
        <f>((((#REF!-#REF!)*100)/#REF!)/32)</f>
        <v>#REF!</v>
      </c>
      <c r="I9" s="22" t="e">
        <f>((((#REF!-#REF!)*100)/#REF!)/34)</f>
        <v>#REF!</v>
      </c>
      <c r="J9" s="22" t="e">
        <f>((((#REF!-#REF!)*100)/#REF!)/30)</f>
        <v>#REF!</v>
      </c>
      <c r="K9" s="22" t="e">
        <f>((((#REF!-#REF!)*100)/#REF!)/27)</f>
        <v>#REF!</v>
      </c>
      <c r="L9" s="22" t="e">
        <f>((((#REF!-#REF!)*100)/#REF!)/28)</f>
        <v>#REF!</v>
      </c>
      <c r="O9" s="26"/>
      <c r="P9" s="26"/>
      <c r="Q9" s="26"/>
      <c r="R9" s="15"/>
      <c r="S9" s="15"/>
      <c r="T9" s="15"/>
      <c r="U9" s="15"/>
      <c r="V9" s="15"/>
      <c r="W9" s="15"/>
      <c r="X9" s="15"/>
      <c r="Y9" s="15"/>
      <c r="Z9" s="99"/>
      <c r="AA9" s="44"/>
    </row>
    <row r="10" spans="1:28" x14ac:dyDescent="0.25">
      <c r="B10" t="s">
        <v>40</v>
      </c>
      <c r="C10" s="22" t="e">
        <f>((((#REF!-#REF!)*100)/#REF!)/30)</f>
        <v>#REF!</v>
      </c>
      <c r="D10" s="22" t="e">
        <f>((((#REF!-#REF!)*100)/#REF!)/37)</f>
        <v>#REF!</v>
      </c>
      <c r="E10" s="22" t="e">
        <f>((((#REF!-#REF!)*100)/#REF!)/23)</f>
        <v>#REF!</v>
      </c>
      <c r="F10" s="19" t="e">
        <f>((((#REF!-#REF!)*100)/#REF!)/32)</f>
        <v>#REF!</v>
      </c>
      <c r="G10" s="20" t="e">
        <f>((((#REF!-#REF!)*100)/#REF!)/30)</f>
        <v>#REF!</v>
      </c>
      <c r="H10" s="22" t="e">
        <f>((((#REF!-#REF!)*100)/#REF!)/32)</f>
        <v>#REF!</v>
      </c>
      <c r="I10" s="22" t="e">
        <f>((((#REF!-#REF!)*100)/#REF!)/34)</f>
        <v>#REF!</v>
      </c>
      <c r="J10" s="22" t="e">
        <f>((((#REF!-#REF!)*100)/#REF!)/30)</f>
        <v>#REF!</v>
      </c>
      <c r="K10" s="22" t="e">
        <f>((((#REF!-#REF!)*100)/#REF!)/27)</f>
        <v>#REF!</v>
      </c>
      <c r="L10" s="22" t="e">
        <f>((((#REF!-#REF!)*100)/#REF!)/28)</f>
        <v>#REF!</v>
      </c>
      <c r="O10" s="26"/>
      <c r="P10" s="26"/>
      <c r="Q10" s="26"/>
      <c r="R10" s="15"/>
      <c r="S10" s="15"/>
      <c r="T10" s="15"/>
      <c r="U10" s="15"/>
      <c r="V10" s="15"/>
      <c r="W10" s="15"/>
      <c r="X10" s="15"/>
      <c r="Y10" s="15"/>
      <c r="Z10" s="99"/>
      <c r="AA10" s="44"/>
    </row>
    <row r="11" spans="1:28" x14ac:dyDescent="0.25">
      <c r="O11" s="26"/>
      <c r="P11" s="26"/>
      <c r="Q11" s="26"/>
      <c r="R11" s="15"/>
      <c r="S11" s="15"/>
      <c r="T11" s="15"/>
      <c r="U11" s="15"/>
      <c r="V11" s="15"/>
      <c r="W11" s="15"/>
      <c r="X11" s="15"/>
      <c r="Y11" s="99"/>
      <c r="Z11" s="99"/>
      <c r="AA11" s="44"/>
    </row>
    <row r="12" spans="1:28" x14ac:dyDescent="0.25">
      <c r="A12" s="18" t="s">
        <v>225</v>
      </c>
      <c r="C12" t="s">
        <v>1</v>
      </c>
      <c r="D12" t="s">
        <v>2</v>
      </c>
      <c r="E12" s="1">
        <v>41894</v>
      </c>
      <c r="F12" t="s">
        <v>5</v>
      </c>
      <c r="G12" t="s">
        <v>6</v>
      </c>
      <c r="H12" t="s">
        <v>7</v>
      </c>
      <c r="I12" s="1" t="s">
        <v>10</v>
      </c>
      <c r="J12" s="1">
        <v>42053</v>
      </c>
      <c r="K12" s="1">
        <v>42080</v>
      </c>
      <c r="L12" s="1">
        <v>42108</v>
      </c>
      <c r="O12" s="26"/>
      <c r="P12" s="26"/>
      <c r="Q12" s="26"/>
      <c r="R12" s="15"/>
      <c r="S12" s="15"/>
      <c r="T12" s="15"/>
      <c r="U12" s="15"/>
      <c r="V12" s="15"/>
      <c r="W12" s="15"/>
      <c r="X12" s="15"/>
      <c r="Y12" s="99"/>
      <c r="Z12" s="99"/>
      <c r="AA12" s="44"/>
    </row>
    <row r="13" spans="1:28" x14ac:dyDescent="0.25">
      <c r="B13" t="s">
        <v>38</v>
      </c>
      <c r="C13" s="22" t="e">
        <f>(#REF!/#REF!)</f>
        <v>#REF!</v>
      </c>
      <c r="D13" s="22" t="e">
        <f>(#REF!/#REF!)</f>
        <v>#REF!</v>
      </c>
      <c r="E13" s="22" t="e">
        <f>(#REF!/#REF!)</f>
        <v>#REF!</v>
      </c>
      <c r="F13" s="21" t="e">
        <f>(#REF!/#REF!)</f>
        <v>#REF!</v>
      </c>
      <c r="G13" s="19" t="e">
        <f>(#REF!/#REF!)</f>
        <v>#REF!</v>
      </c>
      <c r="H13" s="22" t="e">
        <f>(#REF!/#REF!)</f>
        <v>#REF!</v>
      </c>
      <c r="I13" s="22" t="e">
        <f>(#REF!/#REF!)</f>
        <v>#REF!</v>
      </c>
      <c r="J13" s="22" t="e">
        <f>(#REF!/#REF!)</f>
        <v>#REF!</v>
      </c>
      <c r="K13" s="22" t="e">
        <f>(#REF!/#REF!)</f>
        <v>#REF!</v>
      </c>
      <c r="L13" s="22" t="e">
        <f>(#REF!/#REF!)</f>
        <v>#REF!</v>
      </c>
      <c r="O13" s="26"/>
      <c r="P13" s="26"/>
      <c r="Q13" s="26"/>
      <c r="R13" s="15"/>
      <c r="S13" s="15"/>
      <c r="T13" s="15"/>
      <c r="U13" s="15"/>
      <c r="V13" s="15"/>
      <c r="W13" s="15"/>
      <c r="X13" s="15"/>
      <c r="Y13" s="99"/>
      <c r="Z13" s="99"/>
      <c r="AA13" s="44"/>
    </row>
    <row r="14" spans="1:28" x14ac:dyDescent="0.25">
      <c r="B14" t="s">
        <v>39</v>
      </c>
      <c r="C14" s="22" t="e">
        <f>(#REF!/#REF!)</f>
        <v>#REF!</v>
      </c>
      <c r="D14" s="22" t="e">
        <f>(#REF!/#REF!)</f>
        <v>#REF!</v>
      </c>
      <c r="E14" s="22" t="e">
        <f>(#REF!/#REF!)</f>
        <v>#REF!</v>
      </c>
      <c r="F14" s="22" t="e">
        <f>(#REF!/#REF!)</f>
        <v>#REF!</v>
      </c>
      <c r="G14" s="22" t="e">
        <f>(#REF!/#REF!)</f>
        <v>#REF!</v>
      </c>
      <c r="H14" s="22" t="e">
        <f>(#REF!/#REF!)</f>
        <v>#REF!</v>
      </c>
      <c r="I14" s="22" t="e">
        <f>(#REF!/#REF!)</f>
        <v>#REF!</v>
      </c>
      <c r="J14" s="19" t="e">
        <f>(#REF!/#REF!)</f>
        <v>#REF!</v>
      </c>
      <c r="K14" s="22" t="e">
        <f>(#REF!/#REF!)</f>
        <v>#REF!</v>
      </c>
      <c r="L14" s="21" t="e">
        <f>(#REF!/#REF!)</f>
        <v>#REF!</v>
      </c>
      <c r="O14" s="26"/>
      <c r="P14" s="26"/>
      <c r="Q14" s="26"/>
      <c r="R14" s="15"/>
      <c r="S14" s="15"/>
      <c r="T14" s="15"/>
      <c r="U14" s="15"/>
      <c r="V14" s="15"/>
      <c r="W14" s="15"/>
      <c r="X14" s="99"/>
      <c r="Y14" s="99"/>
      <c r="Z14" s="99"/>
      <c r="AA14" s="44"/>
    </row>
    <row r="15" spans="1:28" x14ac:dyDescent="0.25">
      <c r="B15" t="s">
        <v>40</v>
      </c>
      <c r="C15" s="22" t="e">
        <f>(#REF!/#REF!)</f>
        <v>#REF!</v>
      </c>
      <c r="D15" s="22" t="e">
        <f>(#REF!/#REF!)</f>
        <v>#REF!</v>
      </c>
      <c r="E15" s="22" t="e">
        <f>(#REF!/#REF!)</f>
        <v>#REF!</v>
      </c>
      <c r="F15" s="19" t="e">
        <f>(#REF!/#REF!)</f>
        <v>#REF!</v>
      </c>
      <c r="G15" s="21" t="e">
        <f>(#REF!/#REF!)</f>
        <v>#REF!</v>
      </c>
      <c r="H15" s="22" t="e">
        <f>(#REF!/#REF!)</f>
        <v>#REF!</v>
      </c>
      <c r="I15" s="21" t="e">
        <f>(#REF!/#REF!)</f>
        <v>#REF!</v>
      </c>
      <c r="J15" s="22" t="e">
        <f>(#REF!/#REF!)</f>
        <v>#REF!</v>
      </c>
      <c r="K15" s="22" t="e">
        <f>(#REF!/#REF!)</f>
        <v>#REF!</v>
      </c>
      <c r="L15" s="22" t="e">
        <f>(#REF!/#REF!)</f>
        <v>#REF!</v>
      </c>
      <c r="O15" s="26"/>
      <c r="P15" s="26"/>
      <c r="Q15" s="26"/>
      <c r="R15" s="15"/>
      <c r="S15" s="15"/>
      <c r="T15" s="15"/>
      <c r="U15" s="15"/>
      <c r="V15" s="15"/>
      <c r="W15" s="15"/>
      <c r="X15" s="99"/>
      <c r="Y15" s="99"/>
      <c r="Z15" s="99"/>
      <c r="AA15" s="44"/>
    </row>
    <row r="16" spans="1:28" x14ac:dyDescent="0.25">
      <c r="O16" s="26"/>
      <c r="P16" s="26"/>
      <c r="Q16" s="26"/>
      <c r="R16" s="15"/>
      <c r="S16" s="15"/>
      <c r="T16" s="15"/>
      <c r="U16" s="15"/>
      <c r="V16" s="15"/>
      <c r="W16" s="15"/>
      <c r="X16" s="99"/>
      <c r="Y16" s="99"/>
      <c r="Z16" s="99"/>
      <c r="AA16" s="44"/>
    </row>
    <row r="17" spans="1:27" x14ac:dyDescent="0.25">
      <c r="O17" s="26"/>
      <c r="P17" s="26"/>
      <c r="Q17" s="26"/>
      <c r="R17" s="39"/>
      <c r="S17" s="39"/>
      <c r="T17" s="39"/>
      <c r="U17" s="15"/>
      <c r="V17" s="15"/>
      <c r="W17" s="15"/>
      <c r="X17" s="15"/>
      <c r="Y17" s="15"/>
      <c r="Z17" s="15"/>
      <c r="AA17" s="15"/>
    </row>
    <row r="18" spans="1:27" x14ac:dyDescent="0.25">
      <c r="O18" s="26"/>
      <c r="P18" s="26"/>
      <c r="Q18" s="26"/>
      <c r="R18" s="39"/>
      <c r="S18" s="39"/>
      <c r="T18" s="39"/>
      <c r="U18" s="15"/>
      <c r="V18" s="15"/>
      <c r="W18" s="15"/>
      <c r="X18" s="15"/>
      <c r="Y18" s="15"/>
      <c r="Z18" s="15"/>
      <c r="AA18" s="15"/>
    </row>
    <row r="19" spans="1:27" x14ac:dyDescent="0.25">
      <c r="O19" s="26"/>
      <c r="P19" s="26"/>
      <c r="Q19" s="26"/>
      <c r="R19" s="39"/>
      <c r="S19" s="39"/>
      <c r="T19" s="39"/>
      <c r="U19" s="15"/>
      <c r="V19" s="15"/>
      <c r="W19" s="15"/>
      <c r="X19" s="15"/>
      <c r="Y19" s="15"/>
      <c r="Z19" s="15"/>
      <c r="AA19" s="15"/>
    </row>
    <row r="20" spans="1:27" x14ac:dyDescent="0.25">
      <c r="A20" s="18" t="s">
        <v>226</v>
      </c>
      <c r="B20" s="18" t="s">
        <v>227</v>
      </c>
      <c r="C20" t="s">
        <v>53</v>
      </c>
      <c r="D20" t="s">
        <v>5</v>
      </c>
      <c r="E20" t="s">
        <v>6</v>
      </c>
      <c r="F20" t="s">
        <v>7</v>
      </c>
      <c r="G20" s="1" t="s">
        <v>10</v>
      </c>
      <c r="H20" s="1">
        <v>42053</v>
      </c>
      <c r="I20" s="1">
        <v>42080</v>
      </c>
      <c r="J20" s="1">
        <v>42108</v>
      </c>
      <c r="N20" s="1"/>
      <c r="O20" s="26"/>
      <c r="P20" s="26"/>
      <c r="Q20" s="26"/>
      <c r="R20" s="39"/>
      <c r="S20" s="39"/>
      <c r="T20" s="39"/>
      <c r="U20" s="15"/>
      <c r="V20" s="15"/>
      <c r="W20" s="15"/>
      <c r="X20" s="15"/>
      <c r="Y20" s="15"/>
      <c r="Z20" s="15"/>
      <c r="AA20" s="44"/>
    </row>
    <row r="21" spans="1:27" x14ac:dyDescent="0.25">
      <c r="B21" s="55" t="s">
        <v>38</v>
      </c>
      <c r="C21" s="55">
        <v>1</v>
      </c>
      <c r="D21" s="22">
        <f>(((('Gross tiller data FC'!F10-'Gross tiller data FC'!G11)*100)/'Gross tiller data FC'!F10)/32)</f>
        <v>0</v>
      </c>
      <c r="E21" s="22">
        <f>(((('Gross tiller data FC'!G10-'Gross tiller data FC'!H11)*100)/'Gross tiller data FC'!F10)/31)</f>
        <v>0</v>
      </c>
      <c r="F21" s="22">
        <f>(((('Gross tiller data FC'!H10-'Gross tiller data FC'!I11)*100)/'Gross tiller data FC'!H10)/32)</f>
        <v>0</v>
      </c>
      <c r="G21" s="22"/>
      <c r="H21" s="22"/>
      <c r="I21" s="22"/>
      <c r="J21" s="22"/>
      <c r="K21" s="9"/>
      <c r="L21" s="9"/>
      <c r="M21" s="5"/>
      <c r="O21" s="26"/>
      <c r="P21" s="26"/>
      <c r="Q21" s="26"/>
      <c r="R21" s="39"/>
      <c r="S21" s="39"/>
      <c r="T21" s="39"/>
      <c r="U21" s="15"/>
      <c r="V21" s="15"/>
      <c r="W21" s="15"/>
      <c r="X21" s="15"/>
      <c r="Y21" s="15"/>
      <c r="Z21" s="15"/>
      <c r="AA21" s="44"/>
    </row>
    <row r="22" spans="1:27" x14ac:dyDescent="0.25">
      <c r="B22" s="55" t="s">
        <v>38</v>
      </c>
      <c r="C22" s="55">
        <v>2</v>
      </c>
      <c r="D22" s="22">
        <f>(((('Gross tiller data FC'!F25-'Gross tiller data FC'!G26)*100)/'Gross tiller data FC'!F25)/32)</f>
        <v>0</v>
      </c>
      <c r="E22" s="22">
        <f>(((('Gross tiller data FC'!G25-'Gross tiller data FC'!H26)*100)/'Gross tiller data FC'!G25)/31)</f>
        <v>0.47593865679534636</v>
      </c>
      <c r="F22" s="22">
        <f>(((('Gross tiller data FC'!H25-'Gross tiller data FC'!I26)*100)/'Gross tiller data FC'!H25)/32)</f>
        <v>0.10775862068965517</v>
      </c>
      <c r="G22" s="22">
        <f>(((('Gross tiller data FC'!I25-'Gross tiller data FC'!J26)*100)/'Gross tiller data FC'!I25)/34)</f>
        <v>0.37815126050420167</v>
      </c>
      <c r="H22" s="22">
        <f>(((('Gross tiller data FC'!J25-'Gross tiller data FC'!K26)*100)/'Gross tiller data FC'!J25)/30)</f>
        <v>0.24154589371980678</v>
      </c>
      <c r="I22" s="22">
        <f>(((('Gross tiller data FC'!K25-'Gross tiller data FC'!L26)*100)/'Gross tiller data FC'!K25)/27)</f>
        <v>0.76252723311546844</v>
      </c>
      <c r="J22" s="22">
        <f>(((('Gross tiller data FC'!L25-'Gross tiller data FC'!M26)*100)/'Gross tiller data FC'!L25)/28)</f>
        <v>0.77922077922077915</v>
      </c>
      <c r="K22" s="22"/>
      <c r="L22" s="9"/>
      <c r="M22" s="5"/>
      <c r="O22" s="26"/>
      <c r="P22" s="26"/>
      <c r="Q22" s="26"/>
      <c r="R22" s="39"/>
      <c r="S22" s="39"/>
      <c r="T22" s="39"/>
      <c r="U22" s="15"/>
      <c r="V22" s="15"/>
      <c r="W22" s="15"/>
      <c r="X22" s="15"/>
      <c r="Y22" s="15"/>
      <c r="Z22" s="15"/>
      <c r="AA22" s="44"/>
    </row>
    <row r="23" spans="1:27" x14ac:dyDescent="0.25">
      <c r="B23" s="55" t="s">
        <v>38</v>
      </c>
      <c r="C23" s="55">
        <v>3</v>
      </c>
      <c r="D23" s="22">
        <f>(((('Gross tiller data FC'!F36-'Gross tiller data FC'!G37)*100)/'Gross tiller data FC'!F36)/32)</f>
        <v>0</v>
      </c>
      <c r="E23" s="22">
        <f>(((('Gross tiller data FC'!G36-'Gross tiller data FC'!H37)*100)/'Gross tiller data FC'!G36)/31)</f>
        <v>0.28887818969667789</v>
      </c>
      <c r="F23" s="22">
        <f>(((('Gross tiller data FC'!H36-'Gross tiller data FC'!I37)*100)/'Gross tiller data FC'!H36)/32)</f>
        <v>0.14423076923076922</v>
      </c>
      <c r="G23" s="22">
        <f>(((('Gross tiller data FC'!I36-'Gross tiller data FC'!J37)*100)/'Gross tiller data FC'!I36)/34)</f>
        <v>0.36764705882352944</v>
      </c>
      <c r="H23" s="22"/>
      <c r="I23" s="22"/>
      <c r="J23" s="22"/>
      <c r="K23" s="9"/>
      <c r="L23" s="9"/>
      <c r="M23" s="5"/>
      <c r="O23" s="26"/>
      <c r="P23" s="26"/>
      <c r="Q23" s="26"/>
      <c r="R23" s="39"/>
      <c r="S23" s="39"/>
      <c r="T23" s="39"/>
      <c r="U23" s="15"/>
      <c r="V23" s="15"/>
      <c r="W23" s="15"/>
      <c r="X23" s="15"/>
      <c r="Y23" s="15"/>
      <c r="Z23" s="99"/>
      <c r="AA23" s="44"/>
    </row>
    <row r="24" spans="1:27" x14ac:dyDescent="0.25">
      <c r="B24" s="55" t="s">
        <v>38</v>
      </c>
      <c r="C24" s="55">
        <v>4</v>
      </c>
      <c r="D24" s="22">
        <f>(((('Gross tiller data FC'!F48-'Gross tiller data FC'!G49)*100)/'Gross tiller data FC'!F48)/32)</f>
        <v>0</v>
      </c>
      <c r="E24" s="22">
        <f>(((('Gross tiller data FC'!G48-'Gross tiller data FC'!H49)*100)/'Gross tiller data FC'!G48)/31)</f>
        <v>0.83959346000883783</v>
      </c>
      <c r="F24" s="22">
        <f>(((('Gross tiller data FC'!H48-'Gross tiller data FC'!I49)*100)/'Gross tiller data FC'!H48)/32)</f>
        <v>0.49603174603174605</v>
      </c>
      <c r="G24" s="22">
        <f>(((('Gross tiller data FC'!I48-'Gross tiller data FC'!J49)*100)/'Gross tiller data FC'!I48)/34)</f>
        <v>0.42016806722689076</v>
      </c>
      <c r="H24" s="22">
        <f>(((('Gross tiller data FC'!J48-'Gross tiller data FC'!K49)*100)/'Gross tiller data FC'!J48)/30)</f>
        <v>1.1794871794871795</v>
      </c>
      <c r="I24" s="22"/>
      <c r="J24" s="22"/>
      <c r="K24" s="9"/>
      <c r="L24" s="9"/>
      <c r="O24" s="26"/>
      <c r="P24" s="26"/>
      <c r="Q24" s="26"/>
      <c r="R24" s="39"/>
      <c r="S24" s="39"/>
      <c r="T24" s="39"/>
      <c r="U24" s="15"/>
      <c r="V24" s="15"/>
      <c r="W24" s="15"/>
      <c r="X24" s="15"/>
      <c r="Y24" s="15"/>
      <c r="Z24" s="99"/>
      <c r="AA24" s="44"/>
    </row>
    <row r="25" spans="1:27" x14ac:dyDescent="0.25">
      <c r="B25" s="55" t="s">
        <v>38</v>
      </c>
      <c r="C25" s="55">
        <v>5</v>
      </c>
      <c r="D25" s="22">
        <f>(((('Gross tiller data FC'!F61-'Gross tiller data FC'!G62)*100)/'Gross tiller data FC'!F61)/32)</f>
        <v>0</v>
      </c>
      <c r="E25" s="22">
        <f>(((('Gross tiller data FC'!G61-'Gross tiller data FC'!H62)*100)/'Gross tiller data FC'!G61)/31)</f>
        <v>0.10240655401945724</v>
      </c>
      <c r="F25" s="22">
        <f>(((('Gross tiller data FC'!H61-'Gross tiller data FC'!I62)*100)/'Gross tiller data FC'!H61)/32)</f>
        <v>0</v>
      </c>
      <c r="G25" s="22">
        <f>(((('Gross tiller data FC'!I61-'Gross tiller data FC'!J62)*100)/'Gross tiller data FC'!I61)/34)</f>
        <v>0.69204152249134954</v>
      </c>
      <c r="H25" s="22"/>
      <c r="I25" s="22"/>
      <c r="J25" s="22"/>
      <c r="K25" s="9"/>
      <c r="L25" s="9"/>
      <c r="O25" s="26"/>
      <c r="P25" s="26"/>
      <c r="Q25" s="26"/>
      <c r="R25" s="39"/>
      <c r="S25" s="39"/>
      <c r="T25" s="39"/>
      <c r="U25" s="15"/>
      <c r="V25" s="15"/>
      <c r="W25" s="15"/>
      <c r="X25" s="15"/>
      <c r="Y25" s="15"/>
      <c r="Z25" s="99"/>
      <c r="AA25" s="44"/>
    </row>
    <row r="26" spans="1:27" x14ac:dyDescent="0.25">
      <c r="B26" s="55" t="s">
        <v>38</v>
      </c>
      <c r="C26" s="55">
        <v>6</v>
      </c>
      <c r="D26" s="22">
        <f>(((('Gross tiller data FC'!F74-'Gross tiller data FC'!G75)*100)/'Gross tiller data FC'!F74)/32)</f>
        <v>7.9113924050632917E-2</v>
      </c>
      <c r="E26" s="22">
        <f>(((('Gross tiller data FC'!G74-'Gross tiller data FC'!H75)*100)/'Gross tiller data FC'!G74)/31)</f>
        <v>0.65241029358463221</v>
      </c>
      <c r="F26" s="22">
        <f>(((('Gross tiller data FC'!H74-'Gross tiller data FC'!I75)*100)/'Gross tiller data FC'!H74)/32)</f>
        <v>0.36764705882352944</v>
      </c>
      <c r="G26" s="22">
        <f>(((('Gross tiller data FC'!I74-'Gross tiller data FC'!J75)*100)/'Gross tiller data FC'!I74)/34)</f>
        <v>0.41039671682626538</v>
      </c>
      <c r="H26" s="22">
        <f>(((('Gross tiller data FC'!J74-'Gross tiller data FC'!K75)*100)/'Gross tiller data FC'!J74)/30)</f>
        <v>1.6498316498316499</v>
      </c>
      <c r="I26" s="22"/>
      <c r="J26" s="9"/>
      <c r="K26" s="9"/>
      <c r="L26" s="9"/>
      <c r="O26" s="26"/>
      <c r="P26" s="26"/>
      <c r="Q26" s="26"/>
      <c r="R26" s="39"/>
      <c r="S26" s="39"/>
      <c r="T26" s="39"/>
      <c r="U26" s="15"/>
      <c r="V26" s="15"/>
      <c r="W26" s="15"/>
      <c r="X26" s="15"/>
      <c r="Y26" s="99"/>
      <c r="Z26" s="99"/>
      <c r="AA26" s="44"/>
    </row>
    <row r="27" spans="1:27" x14ac:dyDescent="0.25">
      <c r="B27" s="55" t="s">
        <v>38</v>
      </c>
      <c r="C27" s="55">
        <v>7</v>
      </c>
      <c r="D27" s="22">
        <f>(((('Gross tiller data FC'!F88-'Gross tiller data FC'!G89)*100)/'Gross tiller data FC'!F88)/32)</f>
        <v>0</v>
      </c>
      <c r="E27" s="22">
        <f>(((('Gross tiller data FC'!G88-'Gross tiller data FC'!H89)*100)/'Gross tiller data FC'!G88)/31)</f>
        <v>0.71684587813620071</v>
      </c>
      <c r="F27" s="22">
        <f>(((('Gross tiller data FC'!H88-'Gross tiller data FC'!I89)*100)/'Gross tiller data FC'!H88)/32)</f>
        <v>0.17688679245283018</v>
      </c>
      <c r="G27" s="22">
        <f>(((('Gross tiller data FC'!I88-'Gross tiller data FC'!J89)*100)/'Gross tiller data FC'!I88)/34)</f>
        <v>0</v>
      </c>
      <c r="H27" s="22">
        <f>(((('Gross tiller data FC'!J88-'Gross tiller data FC'!K89)*100)/'Gross tiller data FC'!J88)/30)</f>
        <v>0.16260162601626016</v>
      </c>
      <c r="I27" s="22">
        <f>(((('Gross tiller data FC'!K88-'Gross tiller data FC'!L89)*100)/'Gross tiller data FC'!K88)/27)</f>
        <v>0.28129395218002812</v>
      </c>
      <c r="J27" s="22">
        <f>(((('Gross tiller data FC'!L88-'Gross tiller data FC'!M89)*100)/'Gross tiller data FC'!L88)/28)</f>
        <v>0.53088803088803094</v>
      </c>
      <c r="K27" s="9"/>
      <c r="L27" s="9"/>
      <c r="O27" s="26"/>
      <c r="P27" s="26"/>
      <c r="Q27" s="26"/>
      <c r="R27" s="39"/>
      <c r="S27" s="39"/>
      <c r="T27" s="39"/>
      <c r="U27" s="15"/>
      <c r="V27" s="15"/>
      <c r="W27" s="15"/>
      <c r="X27" s="15"/>
      <c r="Y27" s="99"/>
      <c r="Z27" s="99"/>
      <c r="AA27" s="44"/>
    </row>
    <row r="28" spans="1:27" x14ac:dyDescent="0.25">
      <c r="B28" s="55" t="s">
        <v>38</v>
      </c>
      <c r="C28" s="55">
        <v>8</v>
      </c>
      <c r="D28" s="22">
        <f>(((('Gross tiller data FC'!F102-'Gross tiller data FC'!G103)*100)/'Gross tiller data FC'!F102)/32)</f>
        <v>0</v>
      </c>
      <c r="E28" s="22">
        <f>(((('Gross tiller data FC'!G102-'Gross tiller data FC'!H103)*100)/'Gross tiller data FC'!G102)/31)</f>
        <v>0.66413662239089188</v>
      </c>
      <c r="F28" s="22">
        <f>(((('Gross tiller data FC'!H102-'Gross tiller data FC'!I103)*100)/'Gross tiller data FC'!H102)/32)</f>
        <v>0.4536290322580645</v>
      </c>
      <c r="G28" s="22">
        <f>(((('Gross tiller data FC'!I102-'Gross tiller data FC'!J103)*100)/'Gross tiller data FC'!I102)/34)</f>
        <v>0</v>
      </c>
      <c r="H28" s="22">
        <f>(((('Gross tiller data FC'!J102-'Gross tiller data FC'!K103)*100)/'Gross tiller data FC'!J102)/30)</f>
        <v>0.32258064516129031</v>
      </c>
      <c r="I28" s="22">
        <f>(((('Gross tiller data FC'!K102-'Gross tiller data FC'!L103)*100)/'Gross tiller data FC'!K102)/27)</f>
        <v>0.46296296296296297</v>
      </c>
      <c r="J28" s="22"/>
      <c r="K28" s="9"/>
      <c r="L28" s="9"/>
      <c r="O28" s="26"/>
      <c r="P28" s="26"/>
      <c r="Q28" s="26"/>
      <c r="R28" s="39"/>
      <c r="S28" s="39"/>
      <c r="T28" s="39"/>
      <c r="U28" s="15"/>
      <c r="V28" s="15"/>
      <c r="W28" s="15"/>
      <c r="X28" s="15"/>
      <c r="Y28" s="99"/>
      <c r="Z28" s="99"/>
      <c r="AA28" s="44"/>
    </row>
    <row r="29" spans="1:27" x14ac:dyDescent="0.25">
      <c r="B29" s="55" t="s">
        <v>38</v>
      </c>
      <c r="C29" s="55">
        <v>9</v>
      </c>
      <c r="D29" s="22">
        <f>(((('Gross tiller data FC'!F112-'Gross tiller data FC'!G113)*100)/'Gross tiller data FC'!F112)/32)</f>
        <v>4.7348484848484848E-2</v>
      </c>
      <c r="E29" s="22">
        <f>(((('Gross tiller data FC'!G112-'Gross tiller data FC'!H113)*100)/'Gross tiller data FC'!G112)/31)</f>
        <v>0.97162844928099501</v>
      </c>
      <c r="F29" s="22">
        <f>(((('Gross tiller data FC'!H112-'Gross tiller data FC'!I113)*100)/'Gross tiller data FC'!H112)/32)</f>
        <v>0.44157608695652173</v>
      </c>
      <c r="G29" s="22"/>
      <c r="H29" s="22"/>
      <c r="I29" s="22"/>
      <c r="J29" s="22"/>
      <c r="K29" s="9"/>
      <c r="L29" s="9"/>
      <c r="O29" s="26"/>
      <c r="P29" s="26"/>
      <c r="Q29" s="26"/>
      <c r="R29" s="39"/>
      <c r="S29" s="39"/>
      <c r="T29" s="39"/>
      <c r="U29" s="15"/>
      <c r="V29" s="15"/>
      <c r="W29" s="15"/>
      <c r="X29" s="99"/>
      <c r="Y29" s="99"/>
      <c r="Z29" s="99"/>
      <c r="AA29" s="44"/>
    </row>
    <row r="30" spans="1:27" x14ac:dyDescent="0.25">
      <c r="B30" s="55" t="s">
        <v>38</v>
      </c>
      <c r="C30" s="55">
        <v>10</v>
      </c>
      <c r="D30" s="22">
        <f>(((('Gross tiller data FC'!F123-'Gross tiller data FC'!G124)*100)/'Gross tiller data FC'!F123)/32)</f>
        <v>6.9444444444444448E-2</v>
      </c>
      <c r="E30" s="22">
        <f>(((('Gross tiller data FC'!G123-'Gross tiller data FC'!H124)*100)/'Gross tiller data FC'!G123)/31)</f>
        <v>0.27260336210813263</v>
      </c>
      <c r="F30" s="22">
        <f>(((('Gross tiller data FC'!H123-'Gross tiller data FC'!I124)*100)/'Gross tiller data FC'!H123)/32)</f>
        <v>0.4296875</v>
      </c>
      <c r="G30" s="22"/>
      <c r="H30" s="22"/>
      <c r="I30" s="22"/>
      <c r="J30" s="22"/>
      <c r="K30" s="9"/>
      <c r="L30" s="9"/>
      <c r="O30" s="26"/>
      <c r="P30" s="26"/>
      <c r="Q30" s="26"/>
      <c r="R30" s="39"/>
      <c r="S30" s="39"/>
      <c r="T30" s="39"/>
      <c r="U30" s="15"/>
      <c r="V30" s="15"/>
      <c r="W30" s="15"/>
      <c r="X30" s="99"/>
      <c r="Y30" s="99"/>
      <c r="Z30" s="99"/>
      <c r="AA30" s="44"/>
    </row>
    <row r="31" spans="1:27" x14ac:dyDescent="0.25">
      <c r="B31" s="55" t="s">
        <v>38</v>
      </c>
      <c r="C31" s="55">
        <v>11</v>
      </c>
      <c r="D31" s="22">
        <f>(((('Gross tiller data FC'!F138-'Gross tiller data FC'!G139)*100)/'Gross tiller data FC'!F138)/32)</f>
        <v>0.19132653061224489</v>
      </c>
      <c r="E31" s="22">
        <f>(((('Gross tiller data FC'!G138-'Gross tiller data FC'!H139)*100)/'Gross tiller data FC'!G138)/31)</f>
        <v>0.62590274434280213</v>
      </c>
      <c r="F31" s="22">
        <f>(((('Gross tiller data FC'!H138-'Gross tiller data FC'!I139)*100)/'Gross tiller data FC'!H138)/32)</f>
        <v>0.528169014084507</v>
      </c>
      <c r="G31" s="22">
        <f>(((('Gross tiller data FC'!I138-'Gross tiller data FC'!J139)*100)/'Gross tiller data FC'!I138)/34)</f>
        <v>4.6685340802987862E-2</v>
      </c>
      <c r="H31" s="22">
        <f>(((('Gross tiller data FC'!J138-'Gross tiller data FC'!K139)*100)/'Gross tiller data FC'!J138)/30)</f>
        <v>0.58201058201058198</v>
      </c>
      <c r="I31" s="22">
        <f>(((('Gross tiller data FC'!K138-'Gross tiller data FC'!L139)*100)/'Gross tiller data FC'!K138)/27)</f>
        <v>0.27434842249657065</v>
      </c>
      <c r="J31" s="22"/>
      <c r="K31" s="9"/>
      <c r="L31" s="9"/>
      <c r="O31" s="26"/>
      <c r="P31" s="26"/>
      <c r="Q31" s="26"/>
      <c r="R31" s="39"/>
      <c r="S31" s="39"/>
      <c r="T31" s="39"/>
      <c r="U31" s="15"/>
      <c r="V31" s="15"/>
      <c r="W31" s="15"/>
      <c r="X31" s="99"/>
      <c r="Y31" s="99"/>
      <c r="Z31" s="99"/>
      <c r="AA31" s="44"/>
    </row>
    <row r="32" spans="1:27" x14ac:dyDescent="0.25">
      <c r="B32" s="55" t="s">
        <v>38</v>
      </c>
      <c r="C32" s="55">
        <v>12</v>
      </c>
      <c r="D32" s="22">
        <f>(((('Gross tiller data FC'!F152-'Gross tiller data FC'!G153)*100)/'Gross tiller data FC'!F152)/32)</f>
        <v>0</v>
      </c>
      <c r="E32" s="22">
        <f>(((('Gross tiller data FC'!G152-'Gross tiller data FC'!H153)*100)/'Gross tiller data FC'!G152)/31)</f>
        <v>0.66740823136818694</v>
      </c>
      <c r="F32" s="22">
        <f>(((('Gross tiller data FC'!H152-'Gross tiller data FC'!I153)*100)/'Gross tiller data FC'!H152)/32)</f>
        <v>6.5104166666666671E-2</v>
      </c>
      <c r="G32" s="22">
        <f>(((('Gross tiller data FC'!I152-'Gross tiller data FC'!J153)*100)/'Gross tiller data FC'!I152)/34)</f>
        <v>0.48019207683073228</v>
      </c>
      <c r="H32" s="22">
        <f>(((('Gross tiller data FC'!J152-'Gross tiller data FC'!K153)*100)/'Gross tiller data FC'!J152)/30)</f>
        <v>0.87301587301587302</v>
      </c>
      <c r="I32" s="22">
        <f>(((('Gross tiller data FC'!K152-'Gross tiller data FC'!L153)*100)/'Gross tiller data FC'!K152)/27)</f>
        <v>0.22446689113355781</v>
      </c>
      <c r="J32" s="22">
        <f>(((('Gross tiller data FC'!L152-'Gross tiller data FC'!M153)*100)/'Gross tiller data FC'!L152)/28)</f>
        <v>0.61224489795918369</v>
      </c>
      <c r="K32" s="9"/>
      <c r="L32" s="9"/>
      <c r="O32" s="26"/>
      <c r="P32" s="26"/>
      <c r="Q32" s="26"/>
      <c r="R32" s="39"/>
      <c r="S32" s="39"/>
      <c r="T32" s="39"/>
      <c r="U32" s="15"/>
      <c r="V32" s="15"/>
      <c r="W32" s="15"/>
      <c r="X32" s="15"/>
      <c r="Y32" s="15"/>
      <c r="Z32" s="15"/>
      <c r="AA32" s="15"/>
    </row>
    <row r="33" spans="2:27" x14ac:dyDescent="0.25">
      <c r="B33" s="55" t="s">
        <v>38</v>
      </c>
      <c r="C33" s="55">
        <v>13</v>
      </c>
      <c r="D33" s="22">
        <f>(((('Gross tiller data FC'!F166-'Gross tiller data FC'!G167)*100)/'Gross tiller data FC'!F166)/32)</f>
        <v>0</v>
      </c>
      <c r="E33" s="22">
        <f>(((('Gross tiller data FC'!G166-'Gross tiller data FC'!H167)*100)/'Gross tiller data FC'!G166)/31)</f>
        <v>0.65284178187403996</v>
      </c>
      <c r="F33" s="22">
        <f>(((('Gross tiller data FC'!H166-'Gross tiller data FC'!I167)*100)/'Gross tiller data FC'!H166)/32)</f>
        <v>0.17123287671232876</v>
      </c>
      <c r="G33" s="22">
        <f>(((('Gross tiller data FC'!I166-'Gross tiller data FC'!J167)*100)/'Gross tiller data FC'!I166)/34)</f>
        <v>0.16116035455277999</v>
      </c>
      <c r="H33" s="22">
        <f>(((('Gross tiller data FC'!J166-'Gross tiller data FC'!K167)*100)/'Gross tiller data FC'!J166)/30)</f>
        <v>0.26315789473684209</v>
      </c>
      <c r="I33" s="22">
        <f>(((('Gross tiller data FC'!K166-'Gross tiller data FC'!L167)*100)/'Gross tiller data FC'!K166)/27)</f>
        <v>0.36515388628064682</v>
      </c>
      <c r="J33" s="22"/>
      <c r="K33" s="9"/>
      <c r="L33" s="9"/>
      <c r="O33" s="26"/>
      <c r="P33" s="26"/>
      <c r="Q33" s="26"/>
      <c r="R33" s="39"/>
      <c r="S33" s="39"/>
      <c r="T33" s="39"/>
      <c r="U33" s="15"/>
      <c r="V33" s="15"/>
      <c r="W33" s="15"/>
      <c r="X33" s="15"/>
      <c r="Y33" s="15"/>
      <c r="Z33" s="15"/>
      <c r="AA33" s="15"/>
    </row>
    <row r="34" spans="2:27" x14ac:dyDescent="0.25">
      <c r="B34" s="55" t="s">
        <v>38</v>
      </c>
      <c r="C34" s="55">
        <v>14</v>
      </c>
      <c r="D34" s="22">
        <f>(((('Gross tiller data FC'!F177-'Gross tiller data FC'!G178)*100)/'Gross tiller data FC'!F177)/32)</f>
        <v>0</v>
      </c>
      <c r="E34" s="22">
        <f>(((('Gross tiller data FC'!G177-'Gross tiller data FC'!H178)*100)/'Gross tiller data FC'!G177)/31)</f>
        <v>0.43988269794721407</v>
      </c>
      <c r="F34" s="22">
        <f>(((('Gross tiller data FC'!H177-'Gross tiller data FC'!I178)*100)/'Gross tiller data FC'!H177)/32)</f>
        <v>9.3283582089552244E-2</v>
      </c>
      <c r="G34" s="22">
        <f>(((('Gross tiller data FC'!I177-'Gross tiller data FC'!J178)*100)/'Gross tiller data FC'!I177)/34)</f>
        <v>0.35118525021949082</v>
      </c>
      <c r="H34" s="22"/>
      <c r="I34" s="22"/>
      <c r="J34" s="22"/>
      <c r="K34" s="9"/>
      <c r="L34" s="9"/>
      <c r="O34" s="26"/>
      <c r="P34" s="26"/>
      <c r="Q34" s="26"/>
      <c r="R34" s="39"/>
      <c r="S34" s="39"/>
      <c r="T34" s="39"/>
      <c r="U34" s="15"/>
      <c r="V34" s="15"/>
      <c r="W34" s="15"/>
      <c r="X34" s="15"/>
      <c r="Y34" s="15"/>
      <c r="Z34" s="15"/>
      <c r="AA34" s="15"/>
    </row>
    <row r="35" spans="2:27" x14ac:dyDescent="0.25">
      <c r="B35" s="55" t="s">
        <v>38</v>
      </c>
      <c r="C35" s="55">
        <v>15</v>
      </c>
      <c r="D35" s="22">
        <f>(((('Gross tiller data FC'!F190-'Gross tiller data FC'!G191)*100)/'Gross tiller data FC'!F190)/32)</f>
        <v>0</v>
      </c>
      <c r="E35" s="22">
        <f>(((('Gross tiller data FC'!G190-'Gross tiller data FC'!H191)*100)/'Gross tiller data FC'!G190)/31)</f>
        <v>1.1005692599620494</v>
      </c>
      <c r="F35" s="22">
        <f>(((('Gross tiller data FC'!H190-'Gross tiller data FC'!I191)*100)/'Gross tiller data FC'!H190)/32)</f>
        <v>0.4017857142857143</v>
      </c>
      <c r="G35" s="22">
        <f>(((('Gross tiller data FC'!I190-'Gross tiller data FC'!J191)*100)/'Gross tiller data FC'!I190)/34)</f>
        <v>0.21008403361344538</v>
      </c>
      <c r="H35" s="22">
        <f>(((('Gross tiller data FC'!J190-'Gross tiller data FC'!K191)*100)/'Gross tiller data FC'!J190)/30)</f>
        <v>0.86274509803921573</v>
      </c>
      <c r="I35" s="22"/>
      <c r="J35" s="22"/>
      <c r="K35" s="9"/>
      <c r="L35" s="9"/>
      <c r="O35" s="26"/>
      <c r="P35" s="26"/>
      <c r="Q35" s="26"/>
      <c r="R35" s="39"/>
      <c r="S35" s="39"/>
      <c r="T35" s="39"/>
      <c r="U35" s="15"/>
      <c r="V35" s="15"/>
      <c r="W35" s="15"/>
      <c r="X35" s="15"/>
      <c r="Y35" s="15"/>
      <c r="Z35" s="15"/>
      <c r="AA35" s="44"/>
    </row>
    <row r="36" spans="2:27" x14ac:dyDescent="0.25">
      <c r="B36" s="55" t="s">
        <v>39</v>
      </c>
      <c r="C36" s="55">
        <v>1</v>
      </c>
      <c r="D36" s="22">
        <f>(((('Gross tiller data EC'!F12-'Gross tiller data EC'!G13)*100)/'Gross tiller data EC'!F12)/32)</f>
        <v>0</v>
      </c>
      <c r="E36" s="22">
        <f>(((('Gross tiller data EC'!G12-'Gross tiller data EC'!H13)*100)/'Gross tiller data EC'!G12)/31)</f>
        <v>0.57603686635944706</v>
      </c>
      <c r="F36" s="22">
        <f>(((('Gross tiller data EC'!H12-'Gross tiller data EC'!I13)*100)/'Gross tiller data EC'!H12)/32)</f>
        <v>0.24038461538461539</v>
      </c>
      <c r="G36" s="22">
        <f>(((('Gross tiller data EC'!I12-'Gross tiller data EC'!J13)*100)/'Gross tiller data EC'!I12)/34)</f>
        <v>0.34829721362229105</v>
      </c>
      <c r="H36" s="22">
        <f>(((('Gross tiller data EC'!J12-'Gross tiller data EC'!K13)*100)/'Gross tiller data EC'!J12)/30)</f>
        <v>0.9859154929577465</v>
      </c>
      <c r="I36" s="22"/>
      <c r="J36" s="22"/>
      <c r="K36" s="5"/>
      <c r="L36" s="5"/>
      <c r="M36" s="5"/>
      <c r="O36" s="26"/>
      <c r="P36" s="26"/>
      <c r="Q36" s="26"/>
      <c r="R36" s="39"/>
      <c r="S36" s="39"/>
      <c r="T36" s="39"/>
      <c r="U36" s="15"/>
      <c r="V36" s="15"/>
      <c r="W36" s="15"/>
      <c r="X36" s="15"/>
      <c r="Y36" s="15"/>
      <c r="Z36" s="15"/>
      <c r="AA36" s="44"/>
    </row>
    <row r="37" spans="2:27" x14ac:dyDescent="0.25">
      <c r="B37" s="55" t="s">
        <v>39</v>
      </c>
      <c r="C37" s="55">
        <v>2</v>
      </c>
      <c r="D37" s="22">
        <f>(((('Gross tiller data EC'!F26-'Gross tiller data EC'!G27)*100)/'Gross tiller data EC'!F26)/32)</f>
        <v>0.50403225806451613</v>
      </c>
      <c r="E37" s="22">
        <f>(((('Gross tiller data EC'!G26-'Gross tiller data EC'!H27)*100)/'Gross tiller data EC'!G26)/31)</f>
        <v>0.194325689856199</v>
      </c>
      <c r="F37" s="22">
        <f>(((('Gross tiller data EC'!H26-'Gross tiller data EC'!I27)*100)/'Gross tiller data EC'!H26)/32)</f>
        <v>0</v>
      </c>
      <c r="G37" s="22">
        <f>(((('Gross tiller data EC'!I26-'Gross tiller data EC'!J27)*100)/'Gross tiller data EC'!I26)/34)</f>
        <v>9.2879256965944276E-2</v>
      </c>
      <c r="H37" s="22">
        <f>(((('Gross tiller data EC'!J26-'Gross tiller data EC'!K27)*100)/'Gross tiller data EC'!J26)/30)</f>
        <v>0.41237113402061859</v>
      </c>
      <c r="I37" s="22">
        <f>(((('Gross tiller data EC'!K26-'Gross tiller data EC'!L27)*100)/'Gross tiller data EC'!K26)/27)</f>
        <v>0</v>
      </c>
      <c r="J37" s="22">
        <f>(((('Gross tiller data EC'!L26-'Gross tiller data EC'!M27)*100)/'Gross tiller data EC'!L26)/28)</f>
        <v>0.77996715927750415</v>
      </c>
      <c r="K37" s="5"/>
      <c r="L37" s="5"/>
      <c r="M37" s="5"/>
      <c r="O37" s="26"/>
      <c r="P37" s="26"/>
      <c r="Q37" s="26"/>
      <c r="R37" s="39"/>
      <c r="S37" s="39"/>
      <c r="T37" s="39"/>
      <c r="U37" s="15"/>
      <c r="V37" s="15"/>
      <c r="W37" s="15"/>
      <c r="X37" s="15"/>
      <c r="Y37" s="15"/>
      <c r="Z37" s="15"/>
      <c r="AA37" s="44"/>
    </row>
    <row r="38" spans="2:27" x14ac:dyDescent="0.25">
      <c r="B38" s="55" t="s">
        <v>39</v>
      </c>
      <c r="C38" s="55">
        <v>3</v>
      </c>
      <c r="D38" s="22">
        <f>(((('Gross tiller data EC'!F37-'Gross tiller data EC'!G38)*100)/'Gross tiller data EC'!F37)/32)</f>
        <v>1.0110294117647058</v>
      </c>
      <c r="E38" s="22">
        <f>(((('Gross tiller data EC'!G37-'Gross tiller data EC'!H38)*100)/'Gross tiller data EC'!G37)/31)</f>
        <v>0.18328445747800587</v>
      </c>
      <c r="F38" s="22">
        <f>(((('Gross tiller data EC'!H37-'Gross tiller data EC'!I38)*100)/'Gross tiller data EC'!H37)/32)</f>
        <v>0.32703488372093026</v>
      </c>
      <c r="G38" s="22">
        <f>(((('Gross tiller data EC'!I37-'Gross tiller data EC'!J38)*100)/'Gross tiller data EC'!I37)/34)</f>
        <v>0.54466230936819171</v>
      </c>
      <c r="H38" s="22"/>
      <c r="I38" s="22"/>
      <c r="J38" s="22"/>
      <c r="K38" s="5"/>
      <c r="L38" s="5"/>
      <c r="M38" s="5"/>
      <c r="O38" s="26"/>
      <c r="P38" s="26"/>
      <c r="Q38" s="26"/>
      <c r="R38" s="39"/>
      <c r="S38" s="39"/>
      <c r="T38" s="39"/>
      <c r="U38" s="15"/>
      <c r="V38" s="15"/>
      <c r="W38" s="15"/>
      <c r="X38" s="15"/>
      <c r="Y38" s="15"/>
      <c r="Z38" s="99"/>
      <c r="AA38" s="44"/>
    </row>
    <row r="39" spans="2:27" x14ac:dyDescent="0.25">
      <c r="B39" s="55" t="s">
        <v>39</v>
      </c>
      <c r="C39" s="55">
        <v>4</v>
      </c>
      <c r="D39" s="22">
        <f>(((('Gross tiller data EC'!F51-'Gross tiller data EC'!G52)*100)/'Gross tiller data EC'!F51)/32)</f>
        <v>0.67708333333333337</v>
      </c>
      <c r="E39" s="22">
        <f>(((('Gross tiller data EC'!G51-'Gross tiller data EC'!H52)*100)/'Gross tiller data EC'!G51)/31)</f>
        <v>0.86464915197871639</v>
      </c>
      <c r="F39" s="22">
        <f>(((('Gross tiller data EC'!H51-'Gross tiller data EC'!I52)*100)/'Gross tiller data EC'!H51)/32)</f>
        <v>3.551136363636364E-2</v>
      </c>
      <c r="G39" s="22">
        <f>(((('Gross tiller data EC'!I51-'Gross tiller data EC'!J52)*100)/'Gross tiller data EC'!I51)/34)</f>
        <v>0.4475703324808184</v>
      </c>
      <c r="H39" s="22">
        <f>(((('Gross tiller data EC'!J51-'Gross tiller data EC'!K52)*100)/'Gross tiller data EC'!J51)/30)</f>
        <v>0.54263565891472865</v>
      </c>
      <c r="I39" s="22">
        <f>(((('Gross tiller data EC'!K51-'Gross tiller data EC'!L52)*100)/'Gross tiller data EC'!K51)/27)</f>
        <v>0.77160493827160492</v>
      </c>
      <c r="J39" s="22"/>
      <c r="K39" s="5"/>
      <c r="L39" s="5"/>
      <c r="O39" s="26"/>
      <c r="P39" s="26"/>
      <c r="Q39" s="26"/>
      <c r="R39" s="39"/>
      <c r="S39" s="39"/>
      <c r="T39" s="39"/>
      <c r="U39" s="15"/>
      <c r="V39" s="15"/>
      <c r="W39" s="15"/>
      <c r="X39" s="15"/>
      <c r="Y39" s="15"/>
      <c r="Z39" s="99"/>
      <c r="AA39" s="44"/>
    </row>
    <row r="40" spans="2:27" x14ac:dyDescent="0.25">
      <c r="B40" s="55" t="s">
        <v>39</v>
      </c>
      <c r="C40" s="55">
        <v>5</v>
      </c>
      <c r="D40" s="22">
        <f>(((('Gross tiller data EC'!F63-'Gross tiller data EC'!G64)*100)/'Gross tiller data EC'!F63)/32)</f>
        <v>0</v>
      </c>
      <c r="E40" s="22">
        <f>(((('Gross tiller data EC'!G63-'Gross tiller data EC'!H64)*100)/'Gross tiller data EC'!G63)/31)</f>
        <v>0.34873583260680036</v>
      </c>
      <c r="F40" s="22">
        <f>(((('Gross tiller data EC'!H63-'Gross tiller data EC'!I64)*100)/'Gross tiller data EC'!H63)/32)</f>
        <v>0.20833333333333334</v>
      </c>
      <c r="G40" s="22">
        <f>(((('Gross tiller data EC'!I63-'Gross tiller data EC'!J64)*100)/'Gross tiller data EC'!I63)/34)</f>
        <v>9.8039215686274508E-2</v>
      </c>
      <c r="H40" s="22">
        <f>(((('Gross tiller data EC'!J63-'Gross tiller data EC'!K64)*100)/'Gross tiller data EC'!J63)/30)</f>
        <v>0.95744680851063835</v>
      </c>
      <c r="I40" s="22"/>
      <c r="J40" s="22"/>
      <c r="K40" s="5"/>
      <c r="L40" s="5"/>
      <c r="O40" s="26"/>
      <c r="P40" s="26"/>
      <c r="Q40" s="26"/>
      <c r="R40" s="39"/>
      <c r="S40" s="39"/>
      <c r="T40" s="39"/>
      <c r="U40" s="15"/>
      <c r="V40" s="15"/>
      <c r="W40" s="15"/>
      <c r="X40" s="15"/>
      <c r="Y40" s="15"/>
      <c r="Z40" s="99"/>
      <c r="AA40" s="44"/>
    </row>
    <row r="41" spans="2:27" x14ac:dyDescent="0.25">
      <c r="B41" s="55" t="s">
        <v>39</v>
      </c>
      <c r="C41" s="55">
        <v>6</v>
      </c>
      <c r="D41" s="22">
        <f>(((('Gross tiller data EC'!F73-'Gross tiller data EC'!G74)*100)/'Gross tiller data EC'!F73)/32)</f>
        <v>0.50403225806451613</v>
      </c>
      <c r="E41" s="22">
        <f>(((('Gross tiller data EC'!G73-'Gross tiller data EC'!H74)*100)/'Gross tiller data EC'!G73)/31)</f>
        <v>0.58170280274986774</v>
      </c>
      <c r="F41" s="22">
        <f>(((('Gross tiller data EC'!H73-'Gross tiller data EC'!I74)*100)/'Gross tiller data EC'!H73)/32)</f>
        <v>0.8928571428571429</v>
      </c>
      <c r="G41" s="22"/>
      <c r="H41" s="22"/>
      <c r="I41" s="22"/>
      <c r="J41" s="22"/>
      <c r="K41" s="5"/>
      <c r="L41" s="5"/>
      <c r="O41" s="26"/>
      <c r="P41" s="26"/>
      <c r="Q41" s="26"/>
      <c r="R41" s="39"/>
      <c r="S41" s="39"/>
      <c r="T41" s="39"/>
      <c r="U41" s="15"/>
      <c r="V41" s="15"/>
      <c r="W41" s="15"/>
      <c r="X41" s="15"/>
      <c r="Y41" s="99"/>
      <c r="Z41" s="99"/>
      <c r="AA41" s="44"/>
    </row>
    <row r="42" spans="2:27" x14ac:dyDescent="0.25">
      <c r="B42" s="55" t="s">
        <v>39</v>
      </c>
      <c r="C42" s="55">
        <v>7</v>
      </c>
      <c r="D42" s="22">
        <f>(((('Gross tiller data EC'!F88-'Gross tiller data EC'!G89)*100)/'Gross tiller data EC'!F88)/32)</f>
        <v>0</v>
      </c>
      <c r="E42" s="22">
        <f>(((('Gross tiller data EC'!G88-'Gross tiller data EC'!H89)*100)/'Gross tiller data EC'!G88)/31)</f>
        <v>0.53763440860215062</v>
      </c>
      <c r="F42" s="22">
        <f>(((('Gross tiller data EC'!H88-'Gross tiller data EC'!I89)*100)/'Gross tiller data EC'!H88)/32)</f>
        <v>0.21114864864864866</v>
      </c>
      <c r="G42" s="22">
        <f>(((('Gross tiller data EC'!I88-'Gross tiller data EC'!J89)*100)/'Gross tiller data EC'!I88)/34)</f>
        <v>0</v>
      </c>
      <c r="H42" s="22">
        <f>(((('Gross tiller data EC'!J88-'Gross tiller data EC'!K89)*100)/'Gross tiller data EC'!J88)/30)</f>
        <v>0.37037037037037035</v>
      </c>
      <c r="I42" s="22">
        <f>(((('Gross tiller data EC'!K88-'Gross tiller data EC'!L89)*100)/'Gross tiller data EC'!K88)/27)</f>
        <v>0.94650205761316875</v>
      </c>
      <c r="J42" s="22"/>
      <c r="K42" s="5"/>
      <c r="L42" s="5"/>
      <c r="O42" s="26"/>
      <c r="P42" s="26"/>
      <c r="Q42" s="26"/>
      <c r="R42" s="39"/>
      <c r="S42" s="39"/>
      <c r="T42" s="39"/>
      <c r="U42" s="15"/>
      <c r="V42" s="15"/>
      <c r="W42" s="15"/>
      <c r="X42" s="15"/>
      <c r="Y42" s="99"/>
      <c r="Z42" s="99"/>
      <c r="AA42" s="44"/>
    </row>
    <row r="43" spans="2:27" x14ac:dyDescent="0.25">
      <c r="B43" s="55" t="s">
        <v>39</v>
      </c>
      <c r="C43" s="55">
        <v>8</v>
      </c>
      <c r="D43" s="22">
        <f>(((('Gross tiller data EC'!F101-'Gross tiller data EC'!G102)*100)/'Gross tiller data EC'!F101)/32)</f>
        <v>0</v>
      </c>
      <c r="E43" s="22">
        <f>(((('Gross tiller data EC'!G101-'Gross tiller data EC'!H102)*100)/'Gross tiller data EC'!G101)/31)</f>
        <v>0.45011252813203301</v>
      </c>
      <c r="F43" s="22">
        <f>(((('Gross tiller data EC'!H101-'Gross tiller data EC'!I102)*100)/'Gross tiller data EC'!H101)/32)</f>
        <v>9.8684210526315791E-2</v>
      </c>
      <c r="G43" s="22">
        <f>(((('Gross tiller data EC'!I101-'Gross tiller data EC'!J102)*100)/'Gross tiller data EC'!I101)/34)</f>
        <v>6.3251106894370648E-2</v>
      </c>
      <c r="H43" s="22">
        <f>(((('Gross tiller data EC'!J101-'Gross tiller data EC'!K102)*100)/'Gross tiller data EC'!J101)/30)</f>
        <v>0.46594982078853048</v>
      </c>
      <c r="I43" s="22">
        <f>(((('Gross tiller data EC'!K101-'Gross tiller data EC'!L102)*100)/'Gross tiller data EC'!K101)/27)</f>
        <v>0.45724737082761774</v>
      </c>
      <c r="J43" s="22"/>
      <c r="K43" s="5"/>
      <c r="L43" s="5"/>
      <c r="O43" s="26"/>
      <c r="P43" s="26"/>
      <c r="Q43" s="26"/>
      <c r="R43" s="39"/>
      <c r="S43" s="39"/>
      <c r="T43" s="39"/>
      <c r="U43" s="15"/>
      <c r="V43" s="15"/>
      <c r="W43" s="15"/>
      <c r="X43" s="15"/>
      <c r="Y43" s="99"/>
      <c r="Z43" s="99"/>
      <c r="AA43" s="44"/>
    </row>
    <row r="44" spans="2:27" x14ac:dyDescent="0.25">
      <c r="B44" s="55" t="s">
        <v>39</v>
      </c>
      <c r="C44" s="55">
        <v>9</v>
      </c>
      <c r="D44" s="22">
        <f>(((('Gross tiller data EC'!F111-'Gross tiller data EC'!G112)*100)/'Gross tiller data EC'!F111)/32)</f>
        <v>4.7348484848484848E-2</v>
      </c>
      <c r="E44" s="22">
        <f>(((('Gross tiller data EC'!G111-'Gross tiller data EC'!H112)*100)/'Gross tiller data EC'!G111)/31)</f>
        <v>0.73632538569424966</v>
      </c>
      <c r="F44" s="22">
        <f>(((('Gross tiller data EC'!H111-'Gross tiller data EC'!I112)*100)/'Gross tiller data EC'!H111)/32)</f>
        <v>0.81845238095238093</v>
      </c>
      <c r="G44" s="22"/>
      <c r="H44" s="22"/>
      <c r="I44" s="22"/>
      <c r="J44" s="22"/>
      <c r="K44" s="5"/>
      <c r="L44" s="5"/>
      <c r="O44" s="26"/>
      <c r="P44" s="26"/>
      <c r="Q44" s="26"/>
      <c r="R44" s="39"/>
      <c r="S44" s="39"/>
      <c r="T44" s="39"/>
      <c r="U44" s="15"/>
      <c r="V44" s="15"/>
      <c r="W44" s="15"/>
      <c r="X44" s="99"/>
      <c r="Y44" s="99"/>
      <c r="Z44" s="99"/>
      <c r="AA44" s="44"/>
    </row>
    <row r="45" spans="2:27" x14ac:dyDescent="0.25">
      <c r="B45" s="55" t="s">
        <v>39</v>
      </c>
      <c r="C45" s="55">
        <v>10</v>
      </c>
      <c r="D45" s="22">
        <f>(((('Gross tiller data EC'!F127-'Gross tiller data EC'!G128)*100)/'Gross tiller data EC'!F127)/32)</f>
        <v>0</v>
      </c>
      <c r="E45" s="22">
        <f>(((('Gross tiller data EC'!G127-'Gross tiller data EC'!H128)*100)/'Gross tiller data EC'!G127)/31)</f>
        <v>1.2903225806451613</v>
      </c>
      <c r="F45" s="22">
        <f>(((('Gross tiller data EC'!H127-'Gross tiller data EC'!I128)*100)/'Gross tiller data EC'!H127)/32)</f>
        <v>0.22321428571428573</v>
      </c>
      <c r="G45" s="22">
        <f>(((('Gross tiller data EC'!I127-'Gross tiller data EC'!J128)*100)/'Gross tiller data EC'!I127)/34)</f>
        <v>0.1508295625942685</v>
      </c>
      <c r="H45" s="22">
        <f>(((('Gross tiller data EC'!J127-'Gross tiller data EC'!K128)*100)/'Gross tiller data EC'!J127)/30)</f>
        <v>0.78947368421052633</v>
      </c>
      <c r="I45" s="22">
        <f>(((('Gross tiller data EC'!K127-'Gross tiller data EC'!L128)*100)/'Gross tiller data EC'!K127)/27)</f>
        <v>0.1234567901234568</v>
      </c>
      <c r="J45" s="22">
        <f>(((('Gross tiller data EC'!L127-'Gross tiller data EC'!M128)*100)/'Gross tiller data EC'!L127)/28)</f>
        <v>0.59523809523809523</v>
      </c>
      <c r="K45" s="5"/>
      <c r="L45" s="5"/>
      <c r="O45" s="26"/>
      <c r="P45" s="26"/>
      <c r="Q45" s="26"/>
      <c r="R45" s="39"/>
      <c r="S45" s="39"/>
      <c r="T45" s="39"/>
      <c r="U45" s="15"/>
      <c r="V45" s="15"/>
      <c r="W45" s="15"/>
      <c r="X45" s="99"/>
      <c r="Y45" s="99"/>
      <c r="Z45" s="99"/>
      <c r="AA45" s="44"/>
    </row>
    <row r="46" spans="2:27" x14ac:dyDescent="0.25">
      <c r="B46" s="55" t="s">
        <v>39</v>
      </c>
      <c r="C46" s="55">
        <v>11</v>
      </c>
      <c r="D46" s="22">
        <f>(((('Gross tiller data EC'!F137-'Gross tiller data EC'!G138)*100)/'Gross tiller data EC'!F137)/32)</f>
        <v>0.1736111111111111</v>
      </c>
      <c r="E46" s="22">
        <f>(((('Gross tiller data EC'!G137-'Gross tiller data EC'!H138)*100)/'Gross tiller data EC'!G137)/31)</f>
        <v>0.71219103477168</v>
      </c>
      <c r="F46" s="22">
        <f>(((('Gross tiller data EC'!H137-'Gross tiller data EC'!I138)*100)/'Gross tiller data EC'!H137)/32)</f>
        <v>0.61773255813953487</v>
      </c>
      <c r="G46" s="22"/>
      <c r="H46" s="22"/>
      <c r="I46" s="22"/>
      <c r="J46" s="22"/>
      <c r="K46" s="5"/>
      <c r="L46" s="5"/>
      <c r="O46" s="26"/>
      <c r="P46" s="26"/>
      <c r="Q46" s="26"/>
      <c r="R46" s="39"/>
      <c r="S46" s="39"/>
      <c r="T46" s="39"/>
      <c r="U46" s="15"/>
      <c r="V46" s="15"/>
      <c r="W46" s="15"/>
      <c r="X46" s="99"/>
      <c r="Y46" s="99"/>
      <c r="Z46" s="99"/>
      <c r="AA46" s="44"/>
    </row>
    <row r="47" spans="2:27" x14ac:dyDescent="0.25">
      <c r="B47" s="55" t="s">
        <v>39</v>
      </c>
      <c r="C47" s="55">
        <v>12</v>
      </c>
      <c r="D47" s="22">
        <f>(((('Gross tiller data EC'!F151-'Gross tiller data EC'!G152)*100)/'Gross tiller data EC'!F151)/32)</f>
        <v>0</v>
      </c>
      <c r="E47" s="22">
        <f>(((('Gross tiller data EC'!G151-'Gross tiller data EC'!H152)*100)/'Gross tiller data EC'!G151)/31)</f>
        <v>0.39100684261974583</v>
      </c>
      <c r="F47" s="22">
        <f>(((('Gross tiller data EC'!H151-'Gross tiller data EC'!I152)*100)/'Gross tiller data EC'!H151)/32)</f>
        <v>8.8028169014084501E-2</v>
      </c>
      <c r="G47" s="22">
        <f>(((('Gross tiller data EC'!I151-'Gross tiller data EC'!J152)*100)/'Gross tiller data EC'!I151)/34)</f>
        <v>0.91911764705882348</v>
      </c>
      <c r="H47" s="22">
        <f>(((('Gross tiller data EC'!J151-'Gross tiller data EC'!K152)*100)/'Gross tiller data EC'!J151)/30)</f>
        <v>0.7981220657276995</v>
      </c>
      <c r="I47" s="22"/>
      <c r="J47" s="22"/>
      <c r="K47" s="5"/>
      <c r="L47" s="5"/>
      <c r="U47" s="46"/>
      <c r="V47" s="46"/>
      <c r="W47" s="46"/>
      <c r="X47" s="46"/>
      <c r="Y47" s="46"/>
      <c r="Z47" s="46"/>
      <c r="AA47" s="46"/>
    </row>
    <row r="48" spans="2:27" x14ac:dyDescent="0.25">
      <c r="B48" s="55" t="s">
        <v>39</v>
      </c>
      <c r="C48" s="55">
        <v>13</v>
      </c>
      <c r="D48" s="22">
        <f>(((('Gross tiller data EC'!F162-'Gross tiller data EC'!G163)*100)/'Gross tiller data EC'!F162)/32)</f>
        <v>0</v>
      </c>
      <c r="E48" s="22">
        <f>(((('Gross tiller data EC'!G162-'Gross tiller data EC'!H163)*100)/'Gross tiller data EC'!G162)/31)</f>
        <v>0.20161290322580644</v>
      </c>
      <c r="F48" s="22">
        <f>(((('Gross tiller data EC'!H162-'Gross tiller data EC'!I163)*100)/'Gross tiller data EC'!H162)/32)</f>
        <v>0.72674418604651159</v>
      </c>
      <c r="G48" s="22">
        <f>(((('Gross tiller data EC'!I162-'Gross tiller data EC'!J163)*100)/'Gross tiller data EC'!I162)/34)</f>
        <v>0.30959752321981426</v>
      </c>
      <c r="H48" s="22"/>
      <c r="I48" s="22"/>
      <c r="J48" s="22"/>
      <c r="K48" s="5"/>
      <c r="L48" s="5"/>
    </row>
    <row r="49" spans="2:19" x14ac:dyDescent="0.25">
      <c r="B49" s="55" t="s">
        <v>39</v>
      </c>
      <c r="C49" s="55">
        <v>14</v>
      </c>
      <c r="D49" s="22">
        <f>(((('Gross tiller data EC'!F177-'Gross tiller data EC'!G178)*100)/'Gross tiller data EC'!F177)/32)</f>
        <v>0.23584905660377359</v>
      </c>
      <c r="E49" s="22">
        <f>(((('Gross tiller data EC'!G177-'Gross tiller data EC'!H178)*100)/'Gross tiller data EC'!G177)/31)</f>
        <v>4.8146364949446317E-2</v>
      </c>
      <c r="F49" s="22">
        <f>(((('Gross tiller data EC'!H177-'Gross tiller data EC'!I178)*100)/'Gross tiller data EC'!H177)/32)</f>
        <v>4.2229729729729729E-2</v>
      </c>
      <c r="G49" s="22">
        <f>(((('Gross tiller data EC'!I177-'Gross tiller data EC'!J178)*100)/'Gross tiller data EC'!I177)/34)</f>
        <v>0.10893246187363835</v>
      </c>
      <c r="H49" s="22">
        <f>(((('Gross tiller data EC'!J177-'Gross tiller data EC'!K178)*100)/'Gross tiller data EC'!J177)/30)</f>
        <v>0.31007751937984496</v>
      </c>
      <c r="I49" s="22">
        <f>(((('Gross tiller data EC'!K177-'Gross tiller data EC'!L178)*100)/'Gross tiller data EC'!K177)/27)</f>
        <v>0.1322751322751323</v>
      </c>
      <c r="J49" s="22">
        <f>(((('Gross tiller data EC'!L177-'Gross tiller data EC'!M178)*100)/'Gross tiller data EC'!L177)/28)</f>
        <v>0.65331010452961669</v>
      </c>
      <c r="K49" s="5"/>
      <c r="L49" s="5"/>
    </row>
    <row r="50" spans="2:19" x14ac:dyDescent="0.25">
      <c r="B50" s="55" t="s">
        <v>39</v>
      </c>
      <c r="C50" s="55">
        <v>15</v>
      </c>
      <c r="D50" s="22">
        <f>(((('Gross tiller data EC'!F188-'Gross tiller data EC'!G189)*100)/'Gross tiller data EC'!F188)/32)</f>
        <v>0.49342105263157893</v>
      </c>
      <c r="E50" s="22">
        <f>(((('Gross tiller data EC'!G188-'Gross tiller data EC'!H189)*100)/'Gross tiller data EC'!G188)/31)</f>
        <v>0.10752688172043011</v>
      </c>
      <c r="F50" s="22">
        <f>(((('Gross tiller data EC'!H188-'Gross tiller data EC'!I189)*100)/'Gross tiller data EC'!H188)/32)</f>
        <v>0.176056338028169</v>
      </c>
      <c r="G50" s="22">
        <f>(((('Gross tiller data EC'!I188-'Gross tiller data EC'!J189)*100)/'Gross tiller data EC'!I188)/34)</f>
        <v>0.56561085972850678</v>
      </c>
      <c r="H50" s="22"/>
      <c r="I50" s="22"/>
      <c r="J50" s="22"/>
      <c r="K50" s="5"/>
      <c r="L50" s="5"/>
    </row>
    <row r="51" spans="2:19" x14ac:dyDescent="0.25">
      <c r="B51" s="55" t="s">
        <v>40</v>
      </c>
      <c r="C51" s="55">
        <v>1</v>
      </c>
      <c r="D51" s="22">
        <f>(((('Gross tiller data LC'!F10-'Gross tiller data LC'!G11)*100)/'Gross tiller data LC'!F10)/32)</f>
        <v>0.1875</v>
      </c>
      <c r="E51" s="22">
        <f>(((('Gross tiller data LC'!G10-'Gross tiller data LC'!H11)*100)/'Gross tiller data LC'!G10)/31)</f>
        <v>0.48999591670069415</v>
      </c>
      <c r="F51" s="22">
        <f>(((('Gross tiller data LC'!H10-'Gross tiller data LC'!I11)*100)/'Gross tiller data LC'!H10)/32)</f>
        <v>0.46875</v>
      </c>
      <c r="G51" s="22"/>
      <c r="H51" s="22"/>
      <c r="I51" s="22"/>
      <c r="J51" s="22"/>
      <c r="K51" s="5"/>
      <c r="L51" s="5"/>
      <c r="M51" s="5"/>
      <c r="R51" s="11"/>
      <c r="S51" s="9"/>
    </row>
    <row r="52" spans="2:19" x14ac:dyDescent="0.25">
      <c r="B52" s="55" t="s">
        <v>40</v>
      </c>
      <c r="C52" s="55">
        <v>2</v>
      </c>
      <c r="D52" s="22">
        <f>(((('Gross tiller data LC'!F22-'Gross tiller data LC'!G23)*100)/'Gross tiller data LC'!F22)/32)</f>
        <v>0.74404761904761907</v>
      </c>
      <c r="E52" s="22">
        <f>(((('Gross tiller data LC'!G22-'Gross tiller data LC'!H23)*100)/'Gross tiller data LC'!G22)/31)</f>
        <v>1.3027295285359801</v>
      </c>
      <c r="F52" s="22">
        <f>(((('Gross tiller data LC'!H22-'Gross tiller data LC'!I23)*100)/'Gross tiller data LC'!H22)/32)</f>
        <v>0.41666666666666669</v>
      </c>
      <c r="G52" s="22"/>
      <c r="H52" s="22"/>
      <c r="I52" s="22"/>
      <c r="J52" s="22"/>
      <c r="K52" s="5"/>
      <c r="L52" s="5"/>
      <c r="M52" s="5"/>
      <c r="R52" s="11"/>
      <c r="S52" s="9"/>
    </row>
    <row r="53" spans="2:19" x14ac:dyDescent="0.25">
      <c r="B53" s="55" t="s">
        <v>40</v>
      </c>
      <c r="C53" s="55">
        <v>3</v>
      </c>
      <c r="D53" s="22">
        <f>(((('Gross tiller data LC'!F36-'Gross tiller data LC'!G37)*100)/'Gross tiller data LC'!F36)/32)</f>
        <v>0.70684523809523814</v>
      </c>
      <c r="E53" s="22">
        <f>(((('Gross tiller data LC'!G36-'Gross tiller data LC'!H37)*100)/'Gross tiller data LC'!G36)/31)</f>
        <v>0.19912385503783353</v>
      </c>
      <c r="F53" s="22">
        <f>(((('Gross tiller data LC'!H36-'Gross tiller data LC'!I37)*100)/'Gross tiller data LC'!H36)/32)</f>
        <v>0</v>
      </c>
      <c r="G53" s="22">
        <f>(((('Gross tiller data LC'!I36-'Gross tiller data LC'!J37)*100)/'Gross tiller data LC'!I36)/34)</f>
        <v>9.1199270405836752E-2</v>
      </c>
      <c r="H53" s="22">
        <f>(((('Gross tiller data LC'!J36-'Gross tiller data LC'!K37)*100)/'Gross tiller data LC'!J36)/30)</f>
        <v>1.5422885572139302</v>
      </c>
      <c r="I53" s="22"/>
      <c r="J53" s="22"/>
      <c r="K53" s="5"/>
      <c r="L53" s="5"/>
      <c r="M53" s="5"/>
      <c r="R53" s="11"/>
      <c r="S53" s="9"/>
    </row>
    <row r="54" spans="2:19" x14ac:dyDescent="0.25">
      <c r="B54" s="55" t="s">
        <v>40</v>
      </c>
      <c r="C54" s="55">
        <v>4</v>
      </c>
      <c r="D54" s="22">
        <f>(((('Gross tiller data LC'!F47-'Gross tiller data LC'!G48)*100)/'Gross tiller data LC'!F47)/32)</f>
        <v>0.11792452830188679</v>
      </c>
      <c r="E54" s="22">
        <f>(((('Gross tiller data LC'!G47-'Gross tiller data LC'!H48)*100)/'Gross tiller data LC'!G47)/31)</f>
        <v>0.77034183919114108</v>
      </c>
      <c r="F54" s="22">
        <f>(((('Gross tiller data LC'!H47-'Gross tiller data LC'!I48)*100)/'Gross tiller data LC'!H47)/32)</f>
        <v>0.32649253731343286</v>
      </c>
      <c r="G54" s="22">
        <f>(((('Gross tiller data LC'!I47-'Gross tiller data LC'!J48)*100)/'Gross tiller data LC'!I47)/34)</f>
        <v>0.65847234416154521</v>
      </c>
      <c r="H54" s="22"/>
      <c r="I54" s="22"/>
      <c r="J54" s="22"/>
      <c r="K54" s="5"/>
      <c r="L54" s="5"/>
      <c r="R54" s="11"/>
      <c r="S54" s="9"/>
    </row>
    <row r="55" spans="2:19" x14ac:dyDescent="0.25">
      <c r="B55" s="55" t="s">
        <v>40</v>
      </c>
      <c r="C55" s="55">
        <v>5</v>
      </c>
      <c r="D55" s="22">
        <f>(((('Gross tiller data LC'!F60-'Gross tiller data LC'!G61)*100)/'Gross tiller data LC'!F60)/32)</f>
        <v>0.28935185185185186</v>
      </c>
      <c r="E55" s="22">
        <f>(((('Gross tiller data LC'!G60-'Gross tiller data LC'!H61)*100)/'Gross tiller data LC'!G60)/31)</f>
        <v>4.6750818139317439E-2</v>
      </c>
      <c r="F55" s="22">
        <f>(((('Gross tiller data LC'!H60-'Gross tiller data LC'!I61)*100)/'Gross tiller data LC'!H60)/32)</f>
        <v>0.20559210526315788</v>
      </c>
      <c r="G55" s="22">
        <f>(((('Gross tiller data LC'!I60-'Gross tiller data LC'!J61)*100)/'Gross tiller data LC'!I60)/34)</f>
        <v>7.262164124909222E-2</v>
      </c>
      <c r="H55" s="22">
        <f>(((('Gross tiller data LC'!J60-'Gross tiller data LC'!K61)*100)/'Gross tiller data LC'!J60)/30)</f>
        <v>1.0126582278481011</v>
      </c>
      <c r="I55" s="22"/>
      <c r="J55" s="22"/>
      <c r="K55" s="5"/>
      <c r="L55" s="5"/>
      <c r="R55" s="11"/>
      <c r="S55" s="9"/>
    </row>
    <row r="56" spans="2:19" x14ac:dyDescent="0.25">
      <c r="B56" s="55" t="s">
        <v>40</v>
      </c>
      <c r="C56" s="55">
        <v>6</v>
      </c>
      <c r="D56" s="22">
        <f>(((('Gross tiller data LC'!F71-'Gross tiller data LC'!G72)*100)/'Gross tiller data LC'!F71)/32)</f>
        <v>0.32894736842105265</v>
      </c>
      <c r="E56" s="22">
        <f>(((('Gross tiller data LC'!G71-'Gross tiller data LC'!H72)*100)/'Gross tiller data LC'!G71)/31)</f>
        <v>0.15735641227380015</v>
      </c>
      <c r="F56" s="22">
        <f>(((('Gross tiller data LC'!H71-'Gross tiller data LC'!I72)*100)/'Gross tiller data LC'!H71)/32)</f>
        <v>5.8962264150943397E-2</v>
      </c>
      <c r="G56" s="22">
        <f>(((('Gross tiller data LC'!I71-'Gross tiller data LC'!J72)*100)/'Gross tiller data LC'!I71)/34)</f>
        <v>0.75757575757575757</v>
      </c>
      <c r="H56" s="22"/>
      <c r="I56" s="22"/>
      <c r="J56" s="22"/>
      <c r="K56" s="5"/>
      <c r="L56" s="5"/>
      <c r="R56" s="11"/>
      <c r="S56" s="9"/>
    </row>
    <row r="57" spans="2:19" x14ac:dyDescent="0.25">
      <c r="B57" s="55" t="s">
        <v>40</v>
      </c>
      <c r="C57" s="55">
        <v>7</v>
      </c>
      <c r="D57" s="22">
        <f>(((('Gross tiller data LC'!F85-'Gross tiller data LC'!G86)*100)/'Gross tiller data LC'!F85)/32)</f>
        <v>1.2784090909090908</v>
      </c>
      <c r="E57" s="22">
        <f>(((('Gross tiller data LC'!G85-'Gross tiller data LC'!H86)*100)/'Gross tiller data LC'!G85)/31)</f>
        <v>0.20590253946465339</v>
      </c>
      <c r="F57" s="22">
        <f>(((('Gross tiller data LC'!H85-'Gross tiller data LC'!I86)*100)/'Gross tiller data LC'!H85)/32)</f>
        <v>0.79656862745098034</v>
      </c>
      <c r="G57" s="22">
        <f>(((('Gross tiller data LC'!I85-'Gross tiller data LC'!J86)*100)/'Gross tiller data LC'!I85)/34)</f>
        <v>0.19607843137254902</v>
      </c>
      <c r="H57" s="22">
        <f>(((('Gross tiller data LC'!J85-'Gross tiller data LC'!K86)*100)/'Gross tiller data LC'!J85)/30)</f>
        <v>0.33333333333333331</v>
      </c>
      <c r="I57" s="22">
        <f>(((('Gross tiller data LC'!K85-'Gross tiller data LC'!L86)*100)/'Gross tiller data LC'!K85)/27)</f>
        <v>0.27434842249657065</v>
      </c>
      <c r="J57" s="22"/>
      <c r="K57" s="5"/>
      <c r="L57" s="5"/>
      <c r="R57" s="11"/>
      <c r="S57" s="9"/>
    </row>
    <row r="58" spans="2:19" x14ac:dyDescent="0.25">
      <c r="B58" s="55" t="s">
        <v>40</v>
      </c>
      <c r="C58" s="55">
        <v>8</v>
      </c>
      <c r="D58" s="22">
        <f>(((('Gross tiller data LC'!F99-'Gross tiller data LC'!G100)*100)/'Gross tiller data LC'!F99)/32)</f>
        <v>0.8928571428571429</v>
      </c>
      <c r="E58" s="22">
        <f>(((('Gross tiller data LC'!G99-'Gross tiller data LC'!H100)*100)/'Gross tiller data LC'!G99)/31)</f>
        <v>0.44275774826059455</v>
      </c>
      <c r="F58" s="22">
        <f>(((('Gross tiller data LC'!H99-'Gross tiller data LC'!I100)*100)/'Gross tiller data LC'!H99)/32)</f>
        <v>0.42067307692307693</v>
      </c>
      <c r="G58" s="22">
        <f>(((('Gross tiller data LC'!I99-'Gross tiller data LC'!J100)*100)/'Gross tiller data LC'!I99)/34)</f>
        <v>0</v>
      </c>
      <c r="H58" s="22">
        <f>(((('Gross tiller data LC'!J99-'Gross tiller data LC'!K100)*100)/'Gross tiller data LC'!J99)/30)</f>
        <v>0.14184397163120568</v>
      </c>
      <c r="I58" s="22">
        <f>(((('Gross tiller data LC'!K99-'Gross tiller data LC'!L100)*100)/'Gross tiller data LC'!K99)/27)</f>
        <v>0</v>
      </c>
      <c r="J58" s="22">
        <f>(((('Gross tiller data LC'!L99-'Gross tiller data LC'!M100)*100)/'Gross tiller data LC'!L99)/28)</f>
        <v>0.3968253968253968</v>
      </c>
      <c r="K58" s="5"/>
      <c r="L58" s="5"/>
      <c r="R58" s="11"/>
      <c r="S58" s="9"/>
    </row>
    <row r="59" spans="2:19" x14ac:dyDescent="0.25">
      <c r="B59" s="55" t="s">
        <v>40</v>
      </c>
      <c r="C59" s="55">
        <v>9</v>
      </c>
      <c r="D59" s="22">
        <f>(((('Gross tiller data LC'!F112-'Gross tiller data LC'!G113)*100)/'Gross tiller data LC'!F112)/32)</f>
        <v>0.74626865671641796</v>
      </c>
      <c r="E59" s="22">
        <f>(((('Gross tiller data LC'!G112-'Gross tiller data LC'!H113)*100)/'Gross tiller data LC'!G112)/31)</f>
        <v>0.10240655401945724</v>
      </c>
      <c r="F59" s="22">
        <f>(((('Gross tiller data LC'!H112-'Gross tiller data LC'!I113)*100)/'Gross tiller data LC'!H112)/32)</f>
        <v>0.33482142857142855</v>
      </c>
      <c r="G59" s="22">
        <f>(((('Gross tiller data LC'!I112-'Gross tiller data LC'!J113)*100)/'Gross tiller data LC'!I112)/34)</f>
        <v>3.4602076124567477E-2</v>
      </c>
      <c r="H59" s="22">
        <f>(((('Gross tiller data LC'!J112-'Gross tiller data LC'!K113)*100)/'Gross tiller data LC'!J112)/30)</f>
        <v>0.25925925925925924</v>
      </c>
      <c r="I59" s="22">
        <f>(((('Gross tiller data LC'!K112-'Gross tiller data LC'!L113)*100)/'Gross tiller data LC'!K112)/27)</f>
        <v>0.81826012058570197</v>
      </c>
      <c r="J59" s="22"/>
      <c r="K59" s="5"/>
      <c r="L59" s="5"/>
      <c r="R59" s="11"/>
      <c r="S59" s="9"/>
    </row>
    <row r="60" spans="2:19" x14ac:dyDescent="0.25">
      <c r="B60" s="55" t="s">
        <v>40</v>
      </c>
      <c r="C60" s="55">
        <v>10</v>
      </c>
      <c r="D60" s="22">
        <f>(((('Gross tiller data LC'!F126-'Gross tiller data LC'!G127)*100)/'Gross tiller data LC'!F126)/32)</f>
        <v>4.595588235294118E-2</v>
      </c>
      <c r="E60" s="22">
        <f>(((('Gross tiller data LC'!G126-'Gross tiller data LC'!H127)*100)/'Gross tiller data LC'!G126)/32)</f>
        <v>0</v>
      </c>
      <c r="F60" s="22">
        <f>(((('Gross tiller data LC'!H126-'Gross tiller data LC'!I127)*100)/'Gross tiller data LC'!H126)/32)</f>
        <v>0.16276041666666666</v>
      </c>
      <c r="G60" s="22">
        <f>(((('Gross tiller data LC'!I126-'Gross tiller data LC'!J127)*100)/'Gross tiller data LC'!I126)/34)</f>
        <v>0.12515644555694619</v>
      </c>
      <c r="H60" s="22">
        <f>(((('Gross tiller data LC'!J126-'Gross tiller data LC'!K127)*100)/'Gross tiller data LC'!J126)/30)</f>
        <v>7.2463768115942032E-2</v>
      </c>
      <c r="I60" s="22">
        <f>(((('Gross tiller data LC'!K126-'Gross tiller data LC'!L127)*100)/'Gross tiller data LC'!K126)/27)</f>
        <v>0.1234567901234568</v>
      </c>
      <c r="J60" s="22">
        <f>(((('Gross tiller data LC'!L126-'Gross tiller data LC'!M127)*100)/'Gross tiller data LC'!L126)/28)</f>
        <v>1.3798701298701297</v>
      </c>
      <c r="K60" s="5"/>
      <c r="L60" s="5"/>
      <c r="R60" s="11"/>
      <c r="S60" s="9"/>
    </row>
    <row r="61" spans="2:19" x14ac:dyDescent="0.25">
      <c r="B61" s="55" t="s">
        <v>40</v>
      </c>
      <c r="C61" s="55">
        <v>11</v>
      </c>
      <c r="D61" s="22">
        <f>(((('Gross tiller data LC'!F140-'Gross tiller data LC'!G141)*100)/'Gross tiller data LC'!F140)/32)</f>
        <v>0.9375</v>
      </c>
      <c r="E61" s="22">
        <f>(((('Gross tiller data LC'!G140-'Gross tiller data LC'!H141)*100)/'Gross tiller data LC'!G140)/32)</f>
        <v>6.9444444444444448E-2</v>
      </c>
      <c r="F61" s="22">
        <f>(((('Gross tiller data LC'!H140-'Gross tiller data LC'!I141)*100)/'Gross tiller data LC'!H140)/32)</f>
        <v>5.1229508196721313E-2</v>
      </c>
      <c r="G61" s="22">
        <f>(((('Gross tiller data LC'!I140-'Gross tiller data LC'!J141)*100)/'Gross tiller data LC'!I140)/34)</f>
        <v>7.3529411764705885E-2</v>
      </c>
      <c r="H61" s="22">
        <f>(((('Gross tiller data LC'!J140-'Gross tiller data LC'!K141)*100)/'Gross tiller data LC'!J140)/30)</f>
        <v>0.39855072463768121</v>
      </c>
      <c r="I61" s="22">
        <f>(((('Gross tiller data LC'!K140-'Gross tiller data LC'!L141)*100)/'Gross tiller data LC'!K140)/27)</f>
        <v>0.25252525252525254</v>
      </c>
      <c r="J61" s="22">
        <f>(((('Gross tiller data LC'!L140-'Gross tiller data LC'!M141)*100)/'Gross tiller data LC'!L140)/28)</f>
        <v>0.85227272727272729</v>
      </c>
      <c r="K61" s="5"/>
      <c r="L61" s="5"/>
      <c r="R61" s="11"/>
      <c r="S61" s="9"/>
    </row>
    <row r="62" spans="2:19" x14ac:dyDescent="0.25">
      <c r="B62" s="55" t="s">
        <v>40</v>
      </c>
      <c r="C62" s="55">
        <v>12</v>
      </c>
      <c r="D62" s="22">
        <f>(((('Gross tiller data LC'!F153-'Gross tiller data LC'!G154)*100)/'Gross tiller data LC'!F153)/32)</f>
        <v>0</v>
      </c>
      <c r="E62" s="22">
        <f>(((('Gross tiller data LC'!G153-'Gross tiller data LC'!H154)*100)/'Gross tiller data LC'!G153)/31)</f>
        <v>0.68426197458455518</v>
      </c>
      <c r="F62" s="22">
        <f>(((('Gross tiller data LC'!H153-'Gross tiller data LC'!I154)*100)/'Gross tiller data LC'!H153)/32)</f>
        <v>0.176056338028169</v>
      </c>
      <c r="G62" s="22">
        <f>(((('Gross tiller data LC'!I153-'Gross tiller data LC'!J154)*100)/'Gross tiller data LC'!I153)/34)</f>
        <v>3.9215686274509803E-2</v>
      </c>
      <c r="H62" s="22">
        <f>(((('Gross tiller data LC'!J153-'Gross tiller data LC'!K154)*100)/'Gross tiller data LC'!J153)/30)</f>
        <v>0.26666666666666666</v>
      </c>
      <c r="I62" s="22">
        <f>(((('Gross tiller data LC'!K153-'Gross tiller data LC'!L154)*100)/'Gross tiller data LC'!K153)/27)</f>
        <v>0.25720164609053497</v>
      </c>
      <c r="J62" s="22"/>
      <c r="K62" s="5"/>
      <c r="L62" s="5"/>
      <c r="R62" s="11"/>
      <c r="S62" s="9"/>
    </row>
    <row r="63" spans="2:19" x14ac:dyDescent="0.25">
      <c r="B63" s="55" t="s">
        <v>40</v>
      </c>
      <c r="C63" s="55">
        <v>13</v>
      </c>
      <c r="D63" s="22">
        <f>(((('Gross tiller data LC'!F165-'Gross tiller data LC'!G166)*100)/'Gross tiller data LC'!F165)/32)</f>
        <v>0</v>
      </c>
      <c r="E63" s="22">
        <f>(((('Gross tiller data LC'!G165-'Gross tiller data LC'!H166)*100)/'Gross tiller data LC'!G165)/31)</f>
        <v>0.27748872702046479</v>
      </c>
      <c r="F63" s="22">
        <f>(((('Gross tiller data LC'!H165-'Gross tiller data LC'!I166)*100)/'Gross tiller data LC'!H165)/32)</f>
        <v>0.28935185185185186</v>
      </c>
      <c r="G63" s="22">
        <f>(((('Gross tiller data LC'!I165-'Gross tiller data LC'!J166)*100)/'Gross tiller data LC'!I165)/34)</f>
        <v>0.37387836490528414</v>
      </c>
      <c r="H63" s="22">
        <f>(((('Gross tiller data LC'!J165-'Gross tiller data LC'!K166)*100)/'Gross tiller data LC'!J165)/30)</f>
        <v>0.50793650793650791</v>
      </c>
      <c r="I63" s="22"/>
      <c r="J63" s="22"/>
      <c r="K63" s="5"/>
      <c r="L63" s="5"/>
      <c r="R63" s="11"/>
      <c r="S63" s="9"/>
    </row>
    <row r="64" spans="2:19" x14ac:dyDescent="0.25">
      <c r="B64" s="55" t="s">
        <v>40</v>
      </c>
      <c r="C64" s="55">
        <v>14</v>
      </c>
      <c r="D64" s="22">
        <f>(((('Gross tiller data LC'!F176-'Gross tiller data LC'!G177)*100)/'Gross tiller data LC'!F176)/32)</f>
        <v>0.26785714285714285</v>
      </c>
      <c r="E64" s="22">
        <f>(((('Gross tiller data LC'!G176-'Gross tiller data LC'!H177)*100)/'Gross tiller data LC'!G176)/31)</f>
        <v>0.44354838709677419</v>
      </c>
      <c r="F64" s="22">
        <f>(((('Gross tiller data LC'!H176-'Gross tiller data LC'!I177)*100)/'Gross tiller data LC'!H176)/32)</f>
        <v>0.41920731707317072</v>
      </c>
      <c r="G64" s="22">
        <f>(((('Gross tiller data LC'!I176-'Gross tiller data LC'!J177)*100)/'Gross tiller data LC'!I176)/34)</f>
        <v>0.60160427807486627</v>
      </c>
      <c r="H64" s="22"/>
      <c r="I64" s="22"/>
      <c r="J64" s="22"/>
      <c r="K64" s="5"/>
      <c r="L64" s="5"/>
      <c r="R64" s="11"/>
      <c r="S64" s="9"/>
    </row>
    <row r="65" spans="1:19" x14ac:dyDescent="0.25">
      <c r="B65" s="55" t="s">
        <v>40</v>
      </c>
      <c r="C65" s="55">
        <v>15</v>
      </c>
      <c r="D65" s="4">
        <f>((('Gross tiller data LC'!F187-'Gross tiller data LC'!G188)*100)/'Gross tiller data LC'!F187)/33</f>
        <v>0.31080031080031084</v>
      </c>
      <c r="E65" s="4">
        <f>((('Gross tiller data LC'!G187-'Gross tiller data LC'!H188)*100)/'Gross tiller data LC'!G187)/30</f>
        <v>0.69767441860465118</v>
      </c>
      <c r="F65" s="4">
        <f>((('Gross tiller data LC'!H187-'Gross tiller data LC'!I188)*100)/'Gross tiller data LC'!H187)/32</f>
        <v>0.76219512195121952</v>
      </c>
      <c r="G65" s="4"/>
      <c r="H65" s="4"/>
      <c r="I65" s="4"/>
      <c r="J65" s="4"/>
      <c r="K65" s="5"/>
      <c r="L65" s="5"/>
      <c r="R65" s="11"/>
      <c r="S65" s="9"/>
    </row>
    <row r="66" spans="1:19" x14ac:dyDescent="0.25">
      <c r="D66" s="4"/>
      <c r="E66" s="4"/>
      <c r="F66" s="4"/>
      <c r="G66" s="4"/>
      <c r="H66" s="4"/>
      <c r="I66" s="4"/>
      <c r="J66" s="4"/>
      <c r="K66" s="5"/>
      <c r="L66" s="5"/>
      <c r="R66" s="11"/>
      <c r="S66" s="5"/>
    </row>
    <row r="67" spans="1:19" x14ac:dyDescent="0.25">
      <c r="D67" s="4"/>
      <c r="E67" s="4"/>
      <c r="F67" s="4"/>
      <c r="G67" s="4"/>
      <c r="H67" s="4"/>
      <c r="I67" s="4"/>
      <c r="J67" s="4"/>
      <c r="K67" s="5"/>
      <c r="L67" s="5"/>
      <c r="R67" s="11"/>
      <c r="S67" s="5"/>
    </row>
    <row r="68" spans="1:19" x14ac:dyDescent="0.25">
      <c r="D68" s="103" t="s">
        <v>64</v>
      </c>
      <c r="E68" s="103"/>
      <c r="F68" s="103"/>
      <c r="G68" s="103"/>
      <c r="H68" s="103"/>
      <c r="I68" s="103"/>
      <c r="J68" s="103"/>
      <c r="K68" s="5"/>
      <c r="L68" s="5"/>
      <c r="R68" s="11"/>
      <c r="S68" s="5"/>
    </row>
    <row r="69" spans="1:19" x14ac:dyDescent="0.25">
      <c r="R69" s="11"/>
      <c r="S69" s="5"/>
    </row>
    <row r="70" spans="1:19" x14ac:dyDescent="0.25">
      <c r="A70" s="18" t="s">
        <v>226</v>
      </c>
      <c r="B70" t="s">
        <v>63</v>
      </c>
      <c r="C70" t="s">
        <v>53</v>
      </c>
      <c r="D70" t="s">
        <v>5</v>
      </c>
      <c r="E70" t="s">
        <v>6</v>
      </c>
      <c r="F70" t="s">
        <v>7</v>
      </c>
      <c r="G70" s="1" t="s">
        <v>10</v>
      </c>
      <c r="H70" s="1">
        <v>42053</v>
      </c>
      <c r="I70" s="1">
        <v>42080</v>
      </c>
      <c r="J70" s="1">
        <v>42108</v>
      </c>
      <c r="R70" s="11"/>
      <c r="S70" s="5"/>
    </row>
    <row r="71" spans="1:19" x14ac:dyDescent="0.25">
      <c r="A71" s="26"/>
      <c r="B71" t="s">
        <v>38</v>
      </c>
      <c r="C71">
        <v>1</v>
      </c>
      <c r="D71" s="4">
        <v>0</v>
      </c>
      <c r="E71" s="4">
        <v>0.47593865679534636</v>
      </c>
      <c r="F71" s="4">
        <v>0.10775862068965517</v>
      </c>
      <c r="G71" s="4">
        <v>0.37815126050420167</v>
      </c>
      <c r="H71" s="4">
        <v>0.24154589371980678</v>
      </c>
      <c r="I71" s="4">
        <v>0.76252723311546844</v>
      </c>
      <c r="J71" s="4">
        <v>0.77922077922077915</v>
      </c>
      <c r="R71" s="11"/>
      <c r="S71" s="5"/>
    </row>
    <row r="72" spans="1:19" x14ac:dyDescent="0.25">
      <c r="A72" s="26"/>
      <c r="B72" t="s">
        <v>38</v>
      </c>
      <c r="C72">
        <v>2</v>
      </c>
      <c r="D72" s="4">
        <v>0</v>
      </c>
      <c r="E72" s="4">
        <v>0.71684587813620071</v>
      </c>
      <c r="F72" s="4">
        <v>0.17688679245283018</v>
      </c>
      <c r="G72" s="4">
        <v>0</v>
      </c>
      <c r="H72" s="4">
        <v>0.56000000000000005</v>
      </c>
      <c r="I72" s="4">
        <v>0.28129395218002812</v>
      </c>
      <c r="J72" s="4">
        <v>0.53088803088803094</v>
      </c>
      <c r="R72" s="11"/>
      <c r="S72" s="5"/>
    </row>
    <row r="73" spans="1:19" x14ac:dyDescent="0.25">
      <c r="A73" s="26"/>
      <c r="B73" t="s">
        <v>38</v>
      </c>
      <c r="C73">
        <v>3</v>
      </c>
      <c r="D73" s="4">
        <v>0.09</v>
      </c>
      <c r="E73" s="4">
        <v>0.66740823136818694</v>
      </c>
      <c r="F73" s="4">
        <v>6.5104166666666671E-2</v>
      </c>
      <c r="G73" s="4">
        <v>0.48019207683073228</v>
      </c>
      <c r="H73" s="4">
        <v>0.87301587301587302</v>
      </c>
      <c r="I73" s="4">
        <v>0.22446689113355781</v>
      </c>
      <c r="J73" s="4">
        <v>0.61224489795918369</v>
      </c>
      <c r="R73" s="11"/>
      <c r="S73" s="5"/>
    </row>
    <row r="74" spans="1:19" x14ac:dyDescent="0.25">
      <c r="A74" s="26"/>
      <c r="B74" t="s">
        <v>38</v>
      </c>
      <c r="C74">
        <v>4</v>
      </c>
      <c r="D74" s="4">
        <v>0</v>
      </c>
      <c r="E74" s="4">
        <v>0.66413662239089188</v>
      </c>
      <c r="F74" s="4">
        <v>0.4536290322580645</v>
      </c>
      <c r="G74" s="4">
        <v>0</v>
      </c>
      <c r="H74" s="4">
        <v>0.32258064516129031</v>
      </c>
      <c r="I74" s="4">
        <v>0.46296296296296297</v>
      </c>
      <c r="J74" s="4"/>
      <c r="R74" s="11"/>
      <c r="S74" s="5"/>
    </row>
    <row r="75" spans="1:19" x14ac:dyDescent="0.25">
      <c r="B75" t="s">
        <v>38</v>
      </c>
      <c r="C75">
        <v>5</v>
      </c>
      <c r="D75" s="4">
        <v>0.1</v>
      </c>
      <c r="E75" s="4">
        <v>0.62590274434280213</v>
      </c>
      <c r="F75" s="4">
        <v>0.528169014084507</v>
      </c>
      <c r="G75" s="4">
        <v>4.6685340802987862E-2</v>
      </c>
      <c r="H75" s="4">
        <v>0.58201058201058198</v>
      </c>
      <c r="I75" s="4">
        <v>0.27434842249657065</v>
      </c>
      <c r="J75" s="4"/>
      <c r="R75" s="11"/>
      <c r="S75" s="5"/>
    </row>
    <row r="76" spans="1:19" x14ac:dyDescent="0.25">
      <c r="B76" t="s">
        <v>38</v>
      </c>
      <c r="C76">
        <v>6</v>
      </c>
      <c r="D76" s="4">
        <v>0</v>
      </c>
      <c r="E76" s="4">
        <v>0.65284178187403996</v>
      </c>
      <c r="F76" s="4">
        <v>0.17123287671232876</v>
      </c>
      <c r="G76" s="4">
        <v>0.16116035455277999</v>
      </c>
      <c r="H76" s="4">
        <v>0.26315789473684209</v>
      </c>
      <c r="I76" s="4">
        <v>0.36515388628064682</v>
      </c>
      <c r="J76" s="4"/>
      <c r="R76" s="11"/>
      <c r="S76" s="5"/>
    </row>
    <row r="77" spans="1:19" x14ac:dyDescent="0.25">
      <c r="B77" t="s">
        <v>38</v>
      </c>
      <c r="C77">
        <v>7</v>
      </c>
      <c r="D77" s="4">
        <v>0</v>
      </c>
      <c r="E77" s="4">
        <v>0.9</v>
      </c>
      <c r="F77" s="4">
        <v>0.4017857142857143</v>
      </c>
      <c r="G77" s="4">
        <v>0.21008403361344538</v>
      </c>
      <c r="H77" s="4">
        <v>0.86274509803921573</v>
      </c>
      <c r="J77" s="4"/>
      <c r="R77" s="11"/>
      <c r="S77" s="5"/>
    </row>
    <row r="78" spans="1:19" x14ac:dyDescent="0.25">
      <c r="B78" t="s">
        <v>38</v>
      </c>
      <c r="C78">
        <v>8</v>
      </c>
      <c r="D78" s="4">
        <v>0</v>
      </c>
      <c r="E78" s="4">
        <v>0.83959346000883783</v>
      </c>
      <c r="F78" s="4">
        <v>0.49603174603174605</v>
      </c>
      <c r="G78" s="4">
        <v>0.42016806722689076</v>
      </c>
      <c r="H78" s="4">
        <v>1.1794871794871795</v>
      </c>
      <c r="J78" s="4"/>
      <c r="R78" s="11"/>
      <c r="S78" s="5"/>
    </row>
    <row r="79" spans="1:19" x14ac:dyDescent="0.25">
      <c r="B79" t="s">
        <v>38</v>
      </c>
      <c r="C79">
        <v>9</v>
      </c>
      <c r="D79" s="4">
        <v>7.9113924050632917E-2</v>
      </c>
      <c r="E79" s="4">
        <v>0.65241029358463221</v>
      </c>
      <c r="F79" s="4">
        <v>0.36764705882352944</v>
      </c>
      <c r="G79" s="4">
        <v>0.41039671682626538</v>
      </c>
      <c r="H79" s="4">
        <v>1.1499999999999999</v>
      </c>
      <c r="J79" s="4"/>
      <c r="R79" s="11"/>
      <c r="S79" s="5"/>
    </row>
    <row r="80" spans="1:19" x14ac:dyDescent="0.25">
      <c r="B80" t="s">
        <v>38</v>
      </c>
      <c r="C80">
        <v>10</v>
      </c>
      <c r="D80" s="4">
        <v>0</v>
      </c>
      <c r="E80" s="4">
        <v>0.28887818969667789</v>
      </c>
      <c r="F80" s="4">
        <v>0.14423076923076922</v>
      </c>
      <c r="G80" s="4">
        <v>0.36764705882352944</v>
      </c>
      <c r="H80" s="4"/>
      <c r="J80" s="4"/>
      <c r="R80" s="11"/>
      <c r="S80" s="5"/>
    </row>
    <row r="81" spans="2:19" x14ac:dyDescent="0.25">
      <c r="B81" t="s">
        <v>38</v>
      </c>
      <c r="C81">
        <v>11</v>
      </c>
      <c r="D81" s="4">
        <v>0</v>
      </c>
      <c r="E81" s="4">
        <v>0.2</v>
      </c>
      <c r="F81" s="4">
        <v>0</v>
      </c>
      <c r="G81" s="4">
        <v>0.69204152249134954</v>
      </c>
      <c r="R81" s="11"/>
      <c r="S81" s="5"/>
    </row>
    <row r="82" spans="2:19" x14ac:dyDescent="0.25">
      <c r="B82" t="s">
        <v>38</v>
      </c>
      <c r="C82">
        <v>12</v>
      </c>
      <c r="D82" s="4">
        <v>0</v>
      </c>
      <c r="E82" s="4">
        <v>0.43988269794721407</v>
      </c>
      <c r="F82" s="4">
        <v>9.3283582089552244E-2</v>
      </c>
      <c r="G82" s="4">
        <v>0.35118525021949082</v>
      </c>
      <c r="H82" s="4"/>
      <c r="I82" s="4"/>
      <c r="J82" s="4"/>
      <c r="R82" s="11"/>
      <c r="S82" s="5"/>
    </row>
    <row r="83" spans="2:19" x14ac:dyDescent="0.25">
      <c r="B83" t="s">
        <v>38</v>
      </c>
      <c r="C83">
        <v>13</v>
      </c>
      <c r="D83" s="4">
        <v>5.2966101694915252E-2</v>
      </c>
      <c r="E83" s="4">
        <v>0.16402405686167304</v>
      </c>
      <c r="F83" s="4">
        <v>0.54824561403508776</v>
      </c>
      <c r="I83" s="4"/>
      <c r="J83" s="4"/>
      <c r="R83" s="11"/>
      <c r="S83" s="5"/>
    </row>
    <row r="84" spans="2:19" x14ac:dyDescent="0.25">
      <c r="B84" t="s">
        <v>38</v>
      </c>
      <c r="C84">
        <v>14</v>
      </c>
      <c r="D84" s="4">
        <v>4.7348484848484848E-2</v>
      </c>
      <c r="E84" s="4">
        <v>0.77</v>
      </c>
      <c r="F84" s="4">
        <v>0.44157608695652173</v>
      </c>
      <c r="H84" s="4"/>
      <c r="I84" s="4"/>
      <c r="J84" s="4"/>
      <c r="R84" s="11"/>
      <c r="S84" s="5"/>
    </row>
    <row r="85" spans="2:19" x14ac:dyDescent="0.25">
      <c r="B85" t="s">
        <v>38</v>
      </c>
      <c r="C85">
        <v>15</v>
      </c>
      <c r="D85" s="4">
        <v>6.9444444444444448E-2</v>
      </c>
      <c r="E85" s="4">
        <v>0.47</v>
      </c>
      <c r="F85" s="4">
        <v>0.4296875</v>
      </c>
      <c r="I85" s="4"/>
      <c r="J85" s="5"/>
      <c r="R85" s="11"/>
      <c r="S85" s="5"/>
    </row>
    <row r="86" spans="2:19" x14ac:dyDescent="0.25">
      <c r="B86" t="s">
        <v>39</v>
      </c>
      <c r="C86">
        <v>1</v>
      </c>
      <c r="D86" s="4">
        <v>0.50403225806451613</v>
      </c>
      <c r="E86" s="4">
        <v>0.194325689856199</v>
      </c>
      <c r="F86" s="4">
        <v>0.1</v>
      </c>
      <c r="G86" s="4">
        <v>9.2879256965944276E-2</v>
      </c>
      <c r="H86" s="4">
        <v>0.41237113402061859</v>
      </c>
      <c r="I86" s="4">
        <v>0.33</v>
      </c>
      <c r="J86" s="4">
        <v>0.77996715927750415</v>
      </c>
      <c r="R86" s="11"/>
      <c r="S86" s="5"/>
    </row>
    <row r="87" spans="2:19" x14ac:dyDescent="0.25">
      <c r="B87" t="s">
        <v>39</v>
      </c>
      <c r="C87">
        <v>2</v>
      </c>
      <c r="D87" s="4">
        <v>0</v>
      </c>
      <c r="E87" s="4">
        <v>1.2903225806451613</v>
      </c>
      <c r="F87" s="4">
        <v>0.22321428571428573</v>
      </c>
      <c r="G87" s="4">
        <v>0.1508295625942685</v>
      </c>
      <c r="H87" s="4">
        <v>0.78947368421052633</v>
      </c>
      <c r="I87" s="4">
        <v>0.1234567901234568</v>
      </c>
      <c r="J87" s="4">
        <v>0.59523809523809523</v>
      </c>
      <c r="R87" s="11"/>
      <c r="S87" s="5"/>
    </row>
    <row r="88" spans="2:19" x14ac:dyDescent="0.25">
      <c r="B88" t="s">
        <v>39</v>
      </c>
      <c r="C88">
        <v>3</v>
      </c>
      <c r="D88" s="4">
        <v>0.23584905660377359</v>
      </c>
      <c r="E88" s="4">
        <v>0.21</v>
      </c>
      <c r="F88" s="4">
        <v>0.09</v>
      </c>
      <c r="G88" s="4">
        <v>0.10893246187363835</v>
      </c>
      <c r="H88" s="4">
        <v>0.31007751937984496</v>
      </c>
      <c r="I88" s="4">
        <v>0.1322751322751323</v>
      </c>
      <c r="J88" s="4">
        <v>0.65331010452961669</v>
      </c>
      <c r="R88" s="11"/>
      <c r="S88" s="5"/>
    </row>
    <row r="89" spans="2:19" x14ac:dyDescent="0.25">
      <c r="B89" t="s">
        <v>39</v>
      </c>
      <c r="C89">
        <v>4</v>
      </c>
      <c r="D89" s="4">
        <v>0.44</v>
      </c>
      <c r="E89" s="4">
        <v>0.65</v>
      </c>
      <c r="F89" s="4">
        <v>0.09</v>
      </c>
      <c r="G89" s="4">
        <v>0.4475703324808184</v>
      </c>
      <c r="H89" s="4">
        <v>0.54263565891472865</v>
      </c>
      <c r="I89" s="4">
        <v>0.77160493827160492</v>
      </c>
      <c r="J89" s="4"/>
      <c r="R89" s="11"/>
      <c r="S89" s="5"/>
    </row>
    <row r="90" spans="2:19" x14ac:dyDescent="0.25">
      <c r="B90" t="s">
        <v>39</v>
      </c>
      <c r="C90">
        <v>5</v>
      </c>
      <c r="D90" s="4">
        <v>0.04</v>
      </c>
      <c r="E90" s="4">
        <v>0.53763440860215062</v>
      </c>
      <c r="F90" s="4">
        <v>0.21114864864864866</v>
      </c>
      <c r="G90" s="4">
        <v>0</v>
      </c>
      <c r="H90" s="4">
        <v>0.37037037037037035</v>
      </c>
      <c r="I90" s="4">
        <v>0.62</v>
      </c>
      <c r="J90" s="4"/>
      <c r="R90" s="11"/>
      <c r="S90" s="5"/>
    </row>
    <row r="91" spans="2:19" x14ac:dyDescent="0.25">
      <c r="B91" t="s">
        <v>39</v>
      </c>
      <c r="C91">
        <v>6</v>
      </c>
      <c r="D91" s="4">
        <v>0.2</v>
      </c>
      <c r="E91" s="4">
        <v>0.45011252813203301</v>
      </c>
      <c r="F91" s="4">
        <v>9.8684210526315791E-2</v>
      </c>
      <c r="G91" s="4">
        <v>6.3251106894370648E-2</v>
      </c>
      <c r="H91" s="4">
        <v>0.46594982078853048</v>
      </c>
      <c r="I91" s="4">
        <v>0.45724737082761774</v>
      </c>
      <c r="R91" s="11"/>
      <c r="S91" s="5"/>
    </row>
    <row r="92" spans="2:19" x14ac:dyDescent="0.25">
      <c r="B92" t="s">
        <v>39</v>
      </c>
      <c r="C92">
        <v>7</v>
      </c>
      <c r="D92" s="4">
        <v>0.2</v>
      </c>
      <c r="E92" s="4">
        <v>0.57603686635944706</v>
      </c>
      <c r="F92" s="4">
        <v>0.24038461538461539</v>
      </c>
      <c r="G92" s="4">
        <v>0.34829721362229105</v>
      </c>
      <c r="H92" s="4">
        <v>0.9859154929577465</v>
      </c>
      <c r="J92" s="4"/>
      <c r="R92" s="11"/>
      <c r="S92" s="5"/>
    </row>
    <row r="93" spans="2:19" x14ac:dyDescent="0.25">
      <c r="B93" t="s">
        <v>39</v>
      </c>
      <c r="C93">
        <v>8</v>
      </c>
      <c r="D93" s="4">
        <v>0</v>
      </c>
      <c r="E93" s="4">
        <v>0.34873583260680036</v>
      </c>
      <c r="F93" s="4">
        <v>0.20833333333333334</v>
      </c>
      <c r="G93" s="4">
        <v>9.8039215686274508E-2</v>
      </c>
      <c r="H93" s="4">
        <v>0.95744680851063835</v>
      </c>
      <c r="I93" s="4"/>
      <c r="J93" s="4"/>
      <c r="R93" s="11"/>
      <c r="S93" s="5"/>
    </row>
    <row r="94" spans="2:19" x14ac:dyDescent="0.25">
      <c r="B94" t="s">
        <v>39</v>
      </c>
      <c r="C94">
        <v>9</v>
      </c>
      <c r="D94" s="4">
        <v>0.3</v>
      </c>
      <c r="E94" s="4">
        <v>0.39100684261974583</v>
      </c>
      <c r="F94" s="4">
        <v>8.8028169014084501E-2</v>
      </c>
      <c r="G94" s="4">
        <v>0.91911764705882348</v>
      </c>
      <c r="H94" s="4">
        <v>0.7981220657276995</v>
      </c>
      <c r="I94" s="4"/>
      <c r="J94" s="4"/>
      <c r="R94" s="11"/>
      <c r="S94" s="5"/>
    </row>
    <row r="95" spans="2:19" x14ac:dyDescent="0.25">
      <c r="B95" t="s">
        <v>39</v>
      </c>
      <c r="C95">
        <v>10</v>
      </c>
      <c r="D95" s="4">
        <v>0.5</v>
      </c>
      <c r="E95" s="4">
        <v>0.18328445747800587</v>
      </c>
      <c r="F95" s="4">
        <v>0.32703488372093026</v>
      </c>
      <c r="G95" s="4">
        <v>0.54466230936819171</v>
      </c>
      <c r="I95" s="4"/>
      <c r="J95" s="4"/>
      <c r="R95" s="11"/>
      <c r="S95" s="5"/>
    </row>
    <row r="96" spans="2:19" x14ac:dyDescent="0.25">
      <c r="B96" t="s">
        <v>39</v>
      </c>
      <c r="C96">
        <v>11</v>
      </c>
      <c r="D96" s="4">
        <v>0</v>
      </c>
      <c r="E96" s="4">
        <v>0.20161290322580644</v>
      </c>
      <c r="F96" s="4">
        <v>0.72674418604651159</v>
      </c>
      <c r="G96" s="4">
        <v>0.30959752321981426</v>
      </c>
      <c r="R96" s="11"/>
      <c r="S96" s="5"/>
    </row>
    <row r="97" spans="2:19" x14ac:dyDescent="0.25">
      <c r="B97" t="s">
        <v>39</v>
      </c>
      <c r="C97">
        <v>12</v>
      </c>
      <c r="D97" s="4">
        <v>0.49342105263157893</v>
      </c>
      <c r="E97" s="4">
        <v>0.10752688172043011</v>
      </c>
      <c r="F97" s="4">
        <v>0.176056338028169</v>
      </c>
      <c r="G97" s="4">
        <v>0.56561085972850678</v>
      </c>
      <c r="H97" s="4"/>
      <c r="I97" s="4"/>
      <c r="J97" s="4"/>
      <c r="R97" s="11"/>
      <c r="S97" s="5"/>
    </row>
    <row r="98" spans="2:19" x14ac:dyDescent="0.25">
      <c r="B98" t="s">
        <v>39</v>
      </c>
      <c r="C98">
        <v>13</v>
      </c>
      <c r="D98" s="4">
        <v>0.50403225806451613</v>
      </c>
      <c r="E98" s="4">
        <v>0.58170280274986774</v>
      </c>
      <c r="F98" s="4">
        <v>0.79</v>
      </c>
      <c r="J98" s="4"/>
      <c r="R98" s="11"/>
      <c r="S98" s="5"/>
    </row>
    <row r="99" spans="2:19" x14ac:dyDescent="0.25">
      <c r="B99" t="s">
        <v>39</v>
      </c>
      <c r="C99">
        <v>14</v>
      </c>
      <c r="D99" s="4">
        <v>4.7348484848484848E-2</v>
      </c>
      <c r="E99" s="4">
        <v>0.73632538569424966</v>
      </c>
      <c r="F99" s="4">
        <v>0.72</v>
      </c>
      <c r="I99" s="4"/>
      <c r="J99" s="4"/>
      <c r="R99" s="11"/>
      <c r="S99" s="5"/>
    </row>
    <row r="100" spans="2:19" x14ac:dyDescent="0.25">
      <c r="B100" t="s">
        <v>39</v>
      </c>
      <c r="C100">
        <v>15</v>
      </c>
      <c r="D100" s="4">
        <v>0.1736111111111111</v>
      </c>
      <c r="E100" s="4">
        <v>0.71219103477168</v>
      </c>
      <c r="F100" s="4">
        <v>0.61773255813953487</v>
      </c>
      <c r="G100" s="4"/>
      <c r="H100" s="4"/>
      <c r="I100" s="4"/>
      <c r="J100" s="4"/>
      <c r="R100" s="11"/>
      <c r="S100" s="5"/>
    </row>
    <row r="101" spans="2:19" x14ac:dyDescent="0.25">
      <c r="B101" t="s">
        <v>40</v>
      </c>
      <c r="C101">
        <v>1</v>
      </c>
      <c r="D101" s="4">
        <v>0.8928571428571429</v>
      </c>
      <c r="E101" s="4">
        <v>0.44275774826059455</v>
      </c>
      <c r="F101" s="4">
        <v>0.42067307692307693</v>
      </c>
      <c r="G101" s="4">
        <v>0.05</v>
      </c>
      <c r="H101" s="4">
        <v>0.14184397163120568</v>
      </c>
      <c r="I101" s="4">
        <v>0.25</v>
      </c>
      <c r="J101" s="4">
        <v>0.7</v>
      </c>
      <c r="R101" s="11"/>
      <c r="S101" s="5"/>
    </row>
    <row r="102" spans="2:19" x14ac:dyDescent="0.25">
      <c r="B102" t="s">
        <v>40</v>
      </c>
      <c r="C102">
        <v>2</v>
      </c>
      <c r="D102" s="4">
        <v>0.2</v>
      </c>
      <c r="E102" s="4">
        <v>0.15</v>
      </c>
      <c r="F102" s="4">
        <v>0.16276041666666666</v>
      </c>
      <c r="G102" s="4">
        <v>0.12515644555694619</v>
      </c>
      <c r="H102" s="4">
        <v>0.56999999999999995</v>
      </c>
      <c r="I102" s="4">
        <v>0.1234567901234568</v>
      </c>
      <c r="J102" s="4">
        <v>1.08</v>
      </c>
      <c r="R102" s="11"/>
      <c r="S102" s="5"/>
    </row>
    <row r="103" spans="2:19" x14ac:dyDescent="0.25">
      <c r="B103" t="s">
        <v>40</v>
      </c>
      <c r="C103">
        <v>3</v>
      </c>
      <c r="D103" s="4">
        <v>0.9375</v>
      </c>
      <c r="E103" s="4">
        <v>0.17</v>
      </c>
      <c r="F103" s="4">
        <v>5.1229508196721313E-2</v>
      </c>
      <c r="G103" s="4">
        <v>7.3529411764705885E-2</v>
      </c>
      <c r="H103" s="4">
        <v>0.39855072463768121</v>
      </c>
      <c r="I103" s="4">
        <v>0.25252525252525254</v>
      </c>
      <c r="J103" s="4">
        <v>0.85227272727272729</v>
      </c>
      <c r="R103" s="11"/>
      <c r="S103" s="5"/>
    </row>
    <row r="104" spans="2:19" x14ac:dyDescent="0.25">
      <c r="B104" t="s">
        <v>40</v>
      </c>
      <c r="C104">
        <v>4</v>
      </c>
      <c r="D104" s="4">
        <v>0.88</v>
      </c>
      <c r="E104" s="4">
        <v>0.20590253946465339</v>
      </c>
      <c r="F104" s="4">
        <v>0.68</v>
      </c>
      <c r="G104" s="4">
        <v>0.19607843137254902</v>
      </c>
      <c r="H104" s="4">
        <v>0.33333333333333331</v>
      </c>
      <c r="I104" s="4">
        <v>0.27434842249657065</v>
      </c>
      <c r="R104" s="11"/>
      <c r="S104" s="5"/>
    </row>
    <row r="105" spans="2:19" x14ac:dyDescent="0.25">
      <c r="B105" t="s">
        <v>40</v>
      </c>
      <c r="C105">
        <v>5</v>
      </c>
      <c r="D105" s="4">
        <v>0.74626865671641796</v>
      </c>
      <c r="E105" s="4">
        <v>0.10240655401945724</v>
      </c>
      <c r="F105" s="4">
        <v>0.33482142857142855</v>
      </c>
      <c r="G105" s="4">
        <v>3.4602076124567477E-2</v>
      </c>
      <c r="H105" s="4">
        <v>0.25925925925925924</v>
      </c>
      <c r="I105" s="4">
        <v>0.57999999999999996</v>
      </c>
      <c r="J105" s="4"/>
      <c r="R105" s="11"/>
      <c r="S105" s="39"/>
    </row>
    <row r="106" spans="2:19" x14ac:dyDescent="0.25">
      <c r="B106" t="s">
        <v>40</v>
      </c>
      <c r="C106">
        <v>6</v>
      </c>
      <c r="D106" s="4">
        <v>0</v>
      </c>
      <c r="E106" s="4">
        <v>0.68426197458455518</v>
      </c>
      <c r="F106" s="4">
        <v>0.176056338028169</v>
      </c>
      <c r="G106" s="4">
        <v>3.9215686274509803E-2</v>
      </c>
      <c r="H106" s="4">
        <v>0.26666666666666666</v>
      </c>
      <c r="I106" s="4">
        <v>0.25720164609053497</v>
      </c>
      <c r="J106" s="4"/>
      <c r="R106" s="11"/>
      <c r="S106" s="40"/>
    </row>
    <row r="107" spans="2:19" x14ac:dyDescent="0.25">
      <c r="B107" t="s">
        <v>40</v>
      </c>
      <c r="C107">
        <v>7</v>
      </c>
      <c r="D107" s="4">
        <v>0.70684523809523814</v>
      </c>
      <c r="E107" s="4">
        <v>0.19912385503783353</v>
      </c>
      <c r="F107" s="4">
        <v>0.12</v>
      </c>
      <c r="G107" s="4">
        <v>9.1199270405836752E-2</v>
      </c>
      <c r="H107" s="4">
        <v>1.04</v>
      </c>
      <c r="I107" s="4"/>
      <c r="J107" s="4"/>
      <c r="R107" s="11"/>
      <c r="S107" s="31"/>
    </row>
    <row r="108" spans="2:19" x14ac:dyDescent="0.25">
      <c r="B108" t="s">
        <v>40</v>
      </c>
      <c r="C108">
        <v>8</v>
      </c>
      <c r="D108" s="4">
        <v>0.28935185185185186</v>
      </c>
      <c r="E108" s="4">
        <v>0.22</v>
      </c>
      <c r="F108" s="4">
        <v>0.20559210526315788</v>
      </c>
      <c r="G108" s="4">
        <v>0.112</v>
      </c>
      <c r="H108" s="4">
        <v>1.0126582278481011</v>
      </c>
      <c r="R108" s="11"/>
      <c r="S108" s="39"/>
    </row>
    <row r="109" spans="2:19" x14ac:dyDescent="0.25">
      <c r="B109" t="s">
        <v>40</v>
      </c>
      <c r="C109">
        <v>9</v>
      </c>
      <c r="D109" s="4">
        <v>0.25</v>
      </c>
      <c r="E109" s="4">
        <v>0.27748872702046479</v>
      </c>
      <c r="F109" s="4">
        <v>0.28935185185185186</v>
      </c>
      <c r="G109" s="4">
        <v>0.37387836490528414</v>
      </c>
      <c r="H109" s="4">
        <v>0.50793650793650791</v>
      </c>
      <c r="I109" s="4"/>
      <c r="J109" s="4"/>
      <c r="R109" s="11"/>
      <c r="S109" s="39"/>
    </row>
    <row r="110" spans="2:19" x14ac:dyDescent="0.25">
      <c r="B110" t="s">
        <v>40</v>
      </c>
      <c r="C110">
        <v>10</v>
      </c>
      <c r="D110" s="4">
        <v>0.11792452830188679</v>
      </c>
      <c r="E110" s="4">
        <v>0.77034183919114108</v>
      </c>
      <c r="F110" s="4">
        <v>0.32649253731343286</v>
      </c>
      <c r="G110" s="4">
        <v>0.56000000000000005</v>
      </c>
      <c r="H110" s="4"/>
      <c r="I110" s="4"/>
      <c r="J110" s="4"/>
      <c r="R110" s="11"/>
      <c r="S110" s="39"/>
    </row>
    <row r="111" spans="2:19" x14ac:dyDescent="0.25">
      <c r="B111" t="s">
        <v>40</v>
      </c>
      <c r="C111">
        <v>11</v>
      </c>
      <c r="D111" s="4">
        <v>0.32894736842105265</v>
      </c>
      <c r="E111" s="4">
        <v>0.15735641227380015</v>
      </c>
      <c r="F111" s="4">
        <v>5.8962264150943397E-2</v>
      </c>
      <c r="G111" s="4">
        <v>0.75757575757575757</v>
      </c>
      <c r="H111" s="4"/>
      <c r="I111" s="4"/>
      <c r="J111" s="4"/>
      <c r="R111" s="11"/>
      <c r="S111" s="39"/>
    </row>
    <row r="112" spans="2:19" x14ac:dyDescent="0.25">
      <c r="B112" t="s">
        <v>40</v>
      </c>
      <c r="C112">
        <v>12</v>
      </c>
      <c r="D112" s="4">
        <v>0.26785714285714285</v>
      </c>
      <c r="E112" s="4">
        <v>0.44354838709677419</v>
      </c>
      <c r="F112" s="4">
        <v>0.41920731707317072</v>
      </c>
      <c r="G112" s="4">
        <v>0.60160427807486627</v>
      </c>
      <c r="H112" s="4"/>
      <c r="I112" s="4"/>
      <c r="J112" s="4"/>
      <c r="R112" s="11"/>
      <c r="S112" s="39"/>
    </row>
    <row r="113" spans="1:19" x14ac:dyDescent="0.25">
      <c r="B113" t="s">
        <v>40</v>
      </c>
      <c r="C113">
        <v>13</v>
      </c>
      <c r="D113" s="4">
        <v>0.1875</v>
      </c>
      <c r="E113" s="4">
        <v>0.48999591670069415</v>
      </c>
      <c r="F113" s="4">
        <v>0.46875</v>
      </c>
      <c r="G113" s="4"/>
      <c r="H113" s="4"/>
      <c r="I113" s="4"/>
      <c r="J113" s="4"/>
      <c r="R113" s="11"/>
      <c r="S113" s="39"/>
    </row>
    <row r="114" spans="1:19" x14ac:dyDescent="0.25">
      <c r="B114" t="s">
        <v>40</v>
      </c>
      <c r="C114">
        <v>14</v>
      </c>
      <c r="D114" s="4">
        <v>0.74404761904761907</v>
      </c>
      <c r="E114" s="4">
        <v>0.95</v>
      </c>
      <c r="F114" s="4">
        <v>0.41666666666666669</v>
      </c>
      <c r="G114" s="4"/>
      <c r="H114" s="4"/>
      <c r="I114" s="4"/>
      <c r="J114" s="4"/>
      <c r="R114" s="11"/>
      <c r="S114" s="5"/>
    </row>
    <row r="115" spans="1:19" x14ac:dyDescent="0.25">
      <c r="B115" t="s">
        <v>40</v>
      </c>
      <c r="C115">
        <v>15</v>
      </c>
      <c r="D115" s="4">
        <v>0.31080031080031084</v>
      </c>
      <c r="E115" s="4">
        <v>0.69767441860465118</v>
      </c>
      <c r="F115" s="4">
        <v>0.76219512195121952</v>
      </c>
      <c r="I115" s="4"/>
      <c r="J115" s="4"/>
      <c r="R115" s="11"/>
      <c r="S115" s="5"/>
    </row>
    <row r="116" spans="1:19" x14ac:dyDescent="0.25">
      <c r="H116" s="4"/>
      <c r="I116" s="4"/>
      <c r="J116" s="4"/>
      <c r="R116" s="11"/>
      <c r="S116" s="5"/>
    </row>
    <row r="117" spans="1:19" x14ac:dyDescent="0.25">
      <c r="D117" s="103" t="s">
        <v>64</v>
      </c>
      <c r="E117" s="103"/>
      <c r="F117" s="103"/>
      <c r="G117" s="103"/>
      <c r="H117" s="103"/>
      <c r="I117" s="103"/>
      <c r="J117" s="103"/>
      <c r="K117" s="103"/>
      <c r="L117" s="103"/>
      <c r="M117" s="103"/>
      <c r="R117" s="11"/>
      <c r="S117" s="9"/>
    </row>
    <row r="118" spans="1:19" x14ac:dyDescent="0.25">
      <c r="A118" s="18" t="s">
        <v>228</v>
      </c>
      <c r="B118" t="s">
        <v>227</v>
      </c>
      <c r="C118" t="s">
        <v>53</v>
      </c>
      <c r="D118" t="s">
        <v>1</v>
      </c>
      <c r="E118" t="s">
        <v>2</v>
      </c>
      <c r="F118" s="1">
        <v>41894</v>
      </c>
      <c r="G118" t="s">
        <v>5</v>
      </c>
      <c r="H118" t="s">
        <v>6</v>
      </c>
      <c r="I118" t="s">
        <v>7</v>
      </c>
      <c r="J118" s="1" t="s">
        <v>10</v>
      </c>
      <c r="K118" s="1">
        <v>42053</v>
      </c>
      <c r="L118" s="1">
        <v>42080</v>
      </c>
      <c r="M118" s="1">
        <v>42108</v>
      </c>
      <c r="R118" s="11"/>
      <c r="S118" s="9"/>
    </row>
    <row r="119" spans="1:19" x14ac:dyDescent="0.25">
      <c r="B119" t="s">
        <v>38</v>
      </c>
      <c r="C119">
        <v>1</v>
      </c>
      <c r="D119" s="5">
        <v>10.4</v>
      </c>
      <c r="E119" s="5">
        <v>6.4189189189189193</v>
      </c>
      <c r="F119" s="5">
        <v>1.4</v>
      </c>
      <c r="G119" s="5">
        <v>0.4</v>
      </c>
      <c r="H119" s="5">
        <v>0.2</v>
      </c>
      <c r="I119" s="5">
        <v>0.27412280701754388</v>
      </c>
      <c r="J119" s="5">
        <v>0.33613445378151263</v>
      </c>
      <c r="K119" s="5">
        <v>0.19323671497584541</v>
      </c>
      <c r="L119" s="5">
        <v>5.4466230936819175E-2</v>
      </c>
      <c r="M119" s="5">
        <v>0.28409090909090912</v>
      </c>
      <c r="R119" s="11"/>
      <c r="S119" s="9"/>
    </row>
    <row r="120" spans="1:19" x14ac:dyDescent="0.25">
      <c r="B120" t="s">
        <v>38</v>
      </c>
      <c r="C120">
        <v>2</v>
      </c>
      <c r="D120" s="5">
        <v>9.6999999999999993</v>
      </c>
      <c r="E120" s="5">
        <v>4.8</v>
      </c>
      <c r="F120" s="5">
        <v>1.1122345803842264</v>
      </c>
      <c r="G120" s="5">
        <v>0.7</v>
      </c>
      <c r="H120" s="5">
        <v>0.31729243786356426</v>
      </c>
      <c r="I120" s="5">
        <v>0.75431034482758619</v>
      </c>
      <c r="J120" s="5">
        <v>4.595588235294118E-2</v>
      </c>
      <c r="K120" s="5">
        <v>0.20512820512820515</v>
      </c>
      <c r="L120" s="5">
        <v>4.6882325363338022E-2</v>
      </c>
      <c r="M120" s="5">
        <v>0.1266891891891892</v>
      </c>
      <c r="R120" s="11"/>
      <c r="S120" s="9"/>
    </row>
    <row r="121" spans="1:19" x14ac:dyDescent="0.25">
      <c r="B121" t="s">
        <v>38</v>
      </c>
      <c r="C121">
        <v>3</v>
      </c>
      <c r="D121" s="5">
        <v>8.3333333333333339</v>
      </c>
      <c r="E121" s="5">
        <v>6.1</v>
      </c>
      <c r="F121" s="5">
        <v>1.5</v>
      </c>
      <c r="G121" s="5">
        <v>0.54824561403508776</v>
      </c>
      <c r="H121" s="5">
        <v>0.19258545979778527</v>
      </c>
      <c r="I121" s="5">
        <v>9.6153846153846159E-2</v>
      </c>
      <c r="J121" s="5">
        <v>0.51353874883286643</v>
      </c>
      <c r="K121" s="5">
        <v>0.43771043771043772</v>
      </c>
      <c r="L121" s="5">
        <v>0.1984126984126984</v>
      </c>
      <c r="M121" s="5">
        <v>0.35714285714285715</v>
      </c>
      <c r="R121" s="11"/>
      <c r="S121" s="9"/>
    </row>
    <row r="122" spans="1:19" x14ac:dyDescent="0.25">
      <c r="B122" t="s">
        <v>38</v>
      </c>
      <c r="C122">
        <v>4</v>
      </c>
      <c r="D122" s="5">
        <v>10</v>
      </c>
      <c r="E122" s="5">
        <v>5.6306306306306313</v>
      </c>
      <c r="F122" s="5">
        <v>0.9400705052878966</v>
      </c>
      <c r="G122" s="5">
        <v>1.9444444444444444</v>
      </c>
      <c r="H122" s="5">
        <v>0.3977021652673442</v>
      </c>
      <c r="I122" s="5">
        <v>0.49603174603174605</v>
      </c>
      <c r="J122" s="5">
        <v>0.17301038062283738</v>
      </c>
      <c r="K122" s="5">
        <v>4.065040650406504E-2</v>
      </c>
      <c r="L122" s="5">
        <v>0.13717421124828533</v>
      </c>
      <c r="R122" s="11"/>
      <c r="S122" s="9"/>
    </row>
    <row r="123" spans="1:19" x14ac:dyDescent="0.25">
      <c r="B123" t="s">
        <v>38</v>
      </c>
      <c r="C123">
        <v>5</v>
      </c>
      <c r="D123" s="5">
        <v>7.7777777777777777</v>
      </c>
      <c r="E123" s="5">
        <v>5.9459459459459456</v>
      </c>
      <c r="F123" s="5">
        <v>1.9021739130434783</v>
      </c>
      <c r="G123" s="5">
        <v>1.1548913043478262</v>
      </c>
      <c r="H123" s="5">
        <v>0.5632360471070148</v>
      </c>
      <c r="I123" s="5">
        <v>0.34722222222222221</v>
      </c>
      <c r="J123" s="5">
        <v>0.85499316005471948</v>
      </c>
      <c r="K123" s="5">
        <v>0</v>
      </c>
      <c r="L123" s="5">
        <v>0.44893378226711561</v>
      </c>
      <c r="R123" s="11"/>
      <c r="S123" s="9"/>
    </row>
    <row r="124" spans="1:19" x14ac:dyDescent="0.25">
      <c r="B124" t="s">
        <v>38</v>
      </c>
      <c r="C124">
        <v>6</v>
      </c>
      <c r="D124" s="5">
        <v>7.7777777777777777</v>
      </c>
      <c r="E124" s="5">
        <v>6.3513513513513518</v>
      </c>
      <c r="F124" s="5">
        <v>1.8</v>
      </c>
      <c r="G124" s="5">
        <v>0.47468354430379744</v>
      </c>
      <c r="H124" s="5">
        <v>0.50743022834360274</v>
      </c>
      <c r="I124" s="5">
        <v>0.40441176470588236</v>
      </c>
      <c r="J124" s="5">
        <v>0.50420168067226889</v>
      </c>
      <c r="K124" s="5">
        <v>0.10582010582010581</v>
      </c>
      <c r="L124" s="5">
        <v>0.20865936358894105</v>
      </c>
      <c r="R124" s="11"/>
      <c r="S124" s="9"/>
    </row>
    <row r="125" spans="1:19" x14ac:dyDescent="0.25">
      <c r="B125" t="s">
        <v>38</v>
      </c>
      <c r="C125">
        <v>7</v>
      </c>
      <c r="D125" s="5">
        <v>10</v>
      </c>
      <c r="E125" s="5">
        <v>5.2</v>
      </c>
      <c r="F125" s="5">
        <v>1.5</v>
      </c>
      <c r="G125" s="5">
        <v>0.8928571428571429</v>
      </c>
      <c r="H125" s="5">
        <v>0.20481310803891448</v>
      </c>
      <c r="I125" s="5">
        <v>1.179245283018868</v>
      </c>
      <c r="J125" s="5">
        <v>0.20283975659229209</v>
      </c>
      <c r="K125" s="5">
        <v>0.15873015873015872</v>
      </c>
      <c r="L125" s="5"/>
      <c r="R125" s="11"/>
      <c r="S125" s="9"/>
    </row>
    <row r="126" spans="1:19" x14ac:dyDescent="0.25">
      <c r="B126" t="s">
        <v>38</v>
      </c>
      <c r="C126">
        <v>8</v>
      </c>
      <c r="D126" s="5">
        <v>9</v>
      </c>
      <c r="E126" s="5">
        <v>5</v>
      </c>
      <c r="F126" s="5">
        <v>2</v>
      </c>
      <c r="G126" s="5">
        <v>1.125</v>
      </c>
      <c r="H126" s="5">
        <v>0.37950664136622392</v>
      </c>
      <c r="I126" s="5">
        <v>0.25201612903225806</v>
      </c>
      <c r="J126" s="5">
        <v>4.6685340802987862E-2</v>
      </c>
      <c r="K126" s="5">
        <v>4.3859649122807022E-2</v>
      </c>
      <c r="L126" s="5"/>
      <c r="R126" s="11"/>
      <c r="S126" s="9"/>
    </row>
    <row r="127" spans="1:19" x14ac:dyDescent="0.25">
      <c r="B127" t="s">
        <v>38</v>
      </c>
      <c r="C127">
        <v>9</v>
      </c>
      <c r="D127" s="5">
        <v>10</v>
      </c>
      <c r="E127" s="5">
        <v>6.9256756756756754</v>
      </c>
      <c r="F127" s="5">
        <v>1.7</v>
      </c>
      <c r="G127" s="5">
        <v>0.85227272727272729</v>
      </c>
      <c r="H127" s="5">
        <v>1.1000000000000001</v>
      </c>
      <c r="I127" s="5">
        <v>0.20380434782608695</v>
      </c>
      <c r="J127" s="5">
        <v>6.0024009603841535E-2</v>
      </c>
      <c r="K127" s="5">
        <v>0.23529411764705882</v>
      </c>
      <c r="L127" s="5"/>
      <c r="R127" s="11"/>
      <c r="S127" s="9"/>
    </row>
    <row r="128" spans="1:19" x14ac:dyDescent="0.25">
      <c r="B128" t="s">
        <v>38</v>
      </c>
      <c r="C128">
        <v>10</v>
      </c>
      <c r="D128" s="5">
        <v>9.5</v>
      </c>
      <c r="E128" s="5">
        <v>4</v>
      </c>
      <c r="F128" s="5">
        <v>1.5810276679841899</v>
      </c>
      <c r="G128" s="5">
        <v>1.4</v>
      </c>
      <c r="H128" s="5">
        <v>0.68150840527033163</v>
      </c>
      <c r="I128" s="5">
        <v>0.390625</v>
      </c>
      <c r="J128" s="5">
        <v>0.28203062046736499</v>
      </c>
      <c r="K128" s="5"/>
      <c r="L128" s="5"/>
      <c r="R128" s="11"/>
      <c r="S128" s="9"/>
    </row>
    <row r="129" spans="2:19" x14ac:dyDescent="0.25">
      <c r="B129" t="s">
        <v>38</v>
      </c>
      <c r="C129">
        <v>11</v>
      </c>
      <c r="D129" s="5">
        <v>8.3333333333333339</v>
      </c>
      <c r="E129" s="5">
        <v>4.0999999999999996</v>
      </c>
      <c r="F129" s="5">
        <v>2</v>
      </c>
      <c r="G129" s="5">
        <v>1.3392857142857142</v>
      </c>
      <c r="H129" s="5">
        <v>0.81848820414058732</v>
      </c>
      <c r="I129" s="5">
        <v>0.176056338028169</v>
      </c>
      <c r="J129" s="5">
        <v>4.3898156277436352E-2</v>
      </c>
      <c r="K129" s="5"/>
      <c r="L129" s="5"/>
      <c r="R129" s="11"/>
      <c r="S129" s="5"/>
    </row>
    <row r="130" spans="2:19" x14ac:dyDescent="0.25">
      <c r="B130" t="s">
        <v>38</v>
      </c>
      <c r="C130">
        <v>12</v>
      </c>
      <c r="D130" s="5">
        <v>11.111111111111111</v>
      </c>
      <c r="E130" s="5">
        <v>5.4054054054054053</v>
      </c>
      <c r="F130" s="5">
        <v>1.3377926421404682</v>
      </c>
      <c r="G130" s="5">
        <v>0.42892156862745096</v>
      </c>
      <c r="H130" s="5">
        <v>0.11123470522803114</v>
      </c>
      <c r="I130" s="5">
        <v>0.13020833333333334</v>
      </c>
      <c r="J130" s="5">
        <v>0.84033613445378152</v>
      </c>
      <c r="K130" s="5"/>
      <c r="L130" s="5"/>
      <c r="R130" s="11"/>
      <c r="S130" s="5"/>
    </row>
    <row r="131" spans="2:19" x14ac:dyDescent="0.25">
      <c r="B131" t="s">
        <v>38</v>
      </c>
      <c r="C131">
        <v>13</v>
      </c>
      <c r="D131" s="5">
        <v>8.6999999999999993</v>
      </c>
      <c r="E131" s="5">
        <v>5.6306306306306313</v>
      </c>
      <c r="F131" s="5">
        <v>1.5276145710928319</v>
      </c>
      <c r="G131" s="5">
        <v>2.125</v>
      </c>
      <c r="H131" s="5">
        <v>0.2304147465437788</v>
      </c>
      <c r="I131" s="5">
        <v>0.17123287671232876</v>
      </c>
      <c r="J131" s="5"/>
      <c r="K131" s="5"/>
      <c r="L131" s="5"/>
      <c r="R131" s="11"/>
      <c r="S131" s="5"/>
    </row>
    <row r="132" spans="2:19" x14ac:dyDescent="0.25">
      <c r="B132" t="s">
        <v>38</v>
      </c>
      <c r="C132">
        <v>14</v>
      </c>
      <c r="D132" s="5">
        <v>9.6999999999999993</v>
      </c>
      <c r="E132" s="5">
        <v>5.3</v>
      </c>
      <c r="F132" s="5">
        <v>1.9</v>
      </c>
      <c r="G132" s="5">
        <v>1.3671875</v>
      </c>
      <c r="H132" s="5">
        <v>0.48875855327468232</v>
      </c>
      <c r="I132" s="5">
        <v>9.3283582089552244E-2</v>
      </c>
      <c r="J132" s="5"/>
      <c r="K132" s="5"/>
      <c r="L132" s="5"/>
      <c r="R132" s="11"/>
      <c r="S132" s="5"/>
    </row>
    <row r="133" spans="2:19" x14ac:dyDescent="0.25">
      <c r="B133" t="s">
        <v>38</v>
      </c>
      <c r="C133">
        <v>15</v>
      </c>
      <c r="D133" s="5">
        <v>9.1666666666666661</v>
      </c>
      <c r="E133" s="5">
        <v>6.1261261261261257</v>
      </c>
      <c r="F133" s="5">
        <v>1.5</v>
      </c>
      <c r="G133" s="5">
        <v>1.7045454545454546</v>
      </c>
      <c r="H133" s="5">
        <v>0.53130929791271342</v>
      </c>
      <c r="I133" s="5">
        <v>0.4017857142857143</v>
      </c>
      <c r="J133" s="5"/>
      <c r="K133" s="5"/>
      <c r="L133" s="5"/>
      <c r="R133" s="11"/>
      <c r="S133" s="5"/>
    </row>
    <row r="134" spans="2:19" x14ac:dyDescent="0.25">
      <c r="B134" t="s">
        <v>39</v>
      </c>
      <c r="C134">
        <v>1</v>
      </c>
      <c r="D134" s="9">
        <v>9.1666666666666661</v>
      </c>
      <c r="E134" s="9">
        <v>5.5855855855855854</v>
      </c>
      <c r="F134" s="5">
        <v>1.2</v>
      </c>
      <c r="G134" s="5">
        <v>0.65876152832674573</v>
      </c>
      <c r="H134" s="5">
        <v>0.3571428571428571</v>
      </c>
      <c r="I134" s="5">
        <v>0.15540015540015542</v>
      </c>
      <c r="J134" s="5">
        <v>0.15948963317384371</v>
      </c>
      <c r="K134" s="5">
        <v>0</v>
      </c>
      <c r="L134" s="5">
        <v>0</v>
      </c>
      <c r="M134" s="5">
        <v>0.32840722495894908</v>
      </c>
      <c r="R134" s="11"/>
      <c r="S134" s="5"/>
    </row>
    <row r="135" spans="2:19" x14ac:dyDescent="0.25">
      <c r="B135" t="s">
        <v>39</v>
      </c>
      <c r="C135">
        <v>2</v>
      </c>
      <c r="D135" s="9">
        <v>8.8000000000000007</v>
      </c>
      <c r="E135" s="9">
        <v>5.9459459459459456</v>
      </c>
      <c r="F135" s="5">
        <v>2</v>
      </c>
      <c r="G135" s="5">
        <v>1.5151515151515151</v>
      </c>
      <c r="H135" s="5">
        <v>0.56224899598393574</v>
      </c>
      <c r="I135" s="5">
        <v>9.8814229249011856E-2</v>
      </c>
      <c r="J135" s="5">
        <v>0.15948963317384371</v>
      </c>
      <c r="K135" s="5">
        <v>6.8728522336769751E-2</v>
      </c>
      <c r="L135" s="5">
        <v>0.10288065843621398</v>
      </c>
      <c r="M135" s="5">
        <v>0.11904761904761905</v>
      </c>
      <c r="R135" s="11"/>
      <c r="S135" s="5"/>
    </row>
    <row r="136" spans="2:19" x14ac:dyDescent="0.25">
      <c r="B136" t="s">
        <v>39</v>
      </c>
      <c r="C136">
        <v>3</v>
      </c>
      <c r="D136" s="9">
        <v>10.5</v>
      </c>
      <c r="E136" s="9">
        <v>5.1209103840682788</v>
      </c>
      <c r="F136" s="5">
        <v>1.0276679841897234</v>
      </c>
      <c r="G136" s="5">
        <v>1.8716577540106951</v>
      </c>
      <c r="H136" s="5">
        <v>0.49242424242424243</v>
      </c>
      <c r="I136" s="5">
        <v>0.14094432699083861</v>
      </c>
      <c r="J136" s="5">
        <v>0.63598952487841376</v>
      </c>
      <c r="K136" s="5">
        <v>0</v>
      </c>
      <c r="L136" s="5">
        <v>0.1234567901234568</v>
      </c>
      <c r="M136" s="5">
        <v>8.7108013937282222E-2</v>
      </c>
      <c r="R136" s="11"/>
      <c r="S136" s="5"/>
    </row>
    <row r="137" spans="2:19" x14ac:dyDescent="0.25">
      <c r="B137" t="s">
        <v>39</v>
      </c>
      <c r="C137">
        <v>4</v>
      </c>
      <c r="D137" s="9">
        <v>10.666666666666666</v>
      </c>
      <c r="E137" s="9">
        <v>5</v>
      </c>
      <c r="F137" s="5">
        <v>1.5</v>
      </c>
      <c r="G137" s="5">
        <v>1.5</v>
      </c>
      <c r="H137" s="5">
        <v>0.58419243986254299</v>
      </c>
      <c r="I137" s="5">
        <v>0.17217630853994489</v>
      </c>
      <c r="J137" s="5">
        <v>0.26350461133069825</v>
      </c>
      <c r="K137" s="5">
        <v>0.14184397163120568</v>
      </c>
      <c r="L137" s="5">
        <v>0.13717421124828533</v>
      </c>
      <c r="R137" s="11"/>
      <c r="S137" s="5"/>
    </row>
    <row r="138" spans="2:19" x14ac:dyDescent="0.25">
      <c r="B138" t="s">
        <v>39</v>
      </c>
      <c r="C138">
        <v>5</v>
      </c>
      <c r="D138" s="9">
        <v>10</v>
      </c>
      <c r="E138" s="9">
        <v>6.9</v>
      </c>
      <c r="F138" s="5">
        <v>1.4492753623188406</v>
      </c>
      <c r="G138" s="5">
        <v>1.6</v>
      </c>
      <c r="H138" s="5">
        <v>0.40540540540540537</v>
      </c>
      <c r="I138" s="5">
        <v>0.80808080808080807</v>
      </c>
      <c r="J138" s="5">
        <v>0.2356902356902357</v>
      </c>
      <c r="K138" s="5">
        <v>6.7340067340067339E-2</v>
      </c>
      <c r="L138" s="5">
        <v>0.1234567901234568</v>
      </c>
      <c r="R138" s="11"/>
      <c r="S138" s="5"/>
    </row>
    <row r="139" spans="2:19" x14ac:dyDescent="0.25">
      <c r="B139" t="s">
        <v>39</v>
      </c>
      <c r="C139">
        <v>6</v>
      </c>
      <c r="D139" s="9">
        <v>10.5</v>
      </c>
      <c r="E139" s="9">
        <v>4.8364153627311524</v>
      </c>
      <c r="F139" s="5">
        <v>1.2</v>
      </c>
      <c r="G139" s="5">
        <v>0.43988269794721407</v>
      </c>
      <c r="H139" s="5">
        <v>0.32786885245901642</v>
      </c>
      <c r="I139" s="5">
        <v>1.8398268398268398</v>
      </c>
      <c r="J139" s="5">
        <v>0.67340067340067333</v>
      </c>
      <c r="K139" s="5">
        <v>3.5842293906810034E-2</v>
      </c>
      <c r="L139" s="5">
        <v>4.4091710758377423E-2</v>
      </c>
      <c r="R139" s="11"/>
      <c r="S139" s="5"/>
    </row>
    <row r="140" spans="2:19" x14ac:dyDescent="0.25">
      <c r="B140" t="s">
        <v>39</v>
      </c>
      <c r="C140">
        <v>7</v>
      </c>
      <c r="D140" s="9">
        <v>8.4</v>
      </c>
      <c r="E140" s="9">
        <v>6</v>
      </c>
      <c r="F140" s="5">
        <v>1.0540184453227932</v>
      </c>
      <c r="G140" s="5">
        <v>1.8477457501847745</v>
      </c>
      <c r="H140" s="5">
        <v>0.95959595959595967</v>
      </c>
      <c r="I140" s="5">
        <v>0.49140049140049147</v>
      </c>
      <c r="J140" s="5">
        <v>6.5167807103290967E-2</v>
      </c>
      <c r="K140" s="5">
        <v>8.7719298245614044E-2</v>
      </c>
      <c r="L140" s="5"/>
      <c r="R140" s="11"/>
      <c r="S140" s="5"/>
    </row>
    <row r="141" spans="2:19" x14ac:dyDescent="0.25">
      <c r="B141" t="s">
        <v>39</v>
      </c>
      <c r="C141">
        <v>8</v>
      </c>
      <c r="D141" s="9">
        <v>11.111111111111111</v>
      </c>
      <c r="E141" s="9">
        <v>6.8607068607068609</v>
      </c>
      <c r="F141" s="5">
        <v>1.7</v>
      </c>
      <c r="G141" s="5">
        <v>0.74659639877031181</v>
      </c>
      <c r="H141" s="5">
        <v>0.81395348837209303</v>
      </c>
      <c r="I141" s="5">
        <v>3.1897926634768738E-2</v>
      </c>
      <c r="J141" s="5">
        <v>7.770007770007771E-2</v>
      </c>
      <c r="K141" s="5">
        <v>9.3896713615023469E-2</v>
      </c>
      <c r="L141" s="5"/>
      <c r="R141" s="11"/>
      <c r="S141" s="5"/>
    </row>
    <row r="142" spans="2:19" x14ac:dyDescent="0.25">
      <c r="B142" t="s">
        <v>39</v>
      </c>
      <c r="C142">
        <v>9</v>
      </c>
      <c r="D142" s="9">
        <v>10</v>
      </c>
      <c r="E142" s="9">
        <v>6.9819819819819813</v>
      </c>
      <c r="F142" s="5">
        <v>1.8</v>
      </c>
      <c r="G142" s="5">
        <v>1.2396694214876032</v>
      </c>
      <c r="H142" s="5">
        <v>0.47101449275362317</v>
      </c>
      <c r="I142" s="5">
        <v>0.75757575757575757</v>
      </c>
      <c r="J142" s="5">
        <v>0.15782828282828282</v>
      </c>
      <c r="K142" s="5">
        <v>0.23255813953488372</v>
      </c>
      <c r="L142" s="5"/>
      <c r="R142" s="11"/>
      <c r="S142" s="5"/>
    </row>
    <row r="143" spans="2:19" x14ac:dyDescent="0.25">
      <c r="B143" t="s">
        <v>39</v>
      </c>
      <c r="C143">
        <v>10</v>
      </c>
      <c r="D143" s="9">
        <v>10.7</v>
      </c>
      <c r="E143" s="9">
        <v>5.7</v>
      </c>
      <c r="F143" s="5">
        <v>1.3309671694764862</v>
      </c>
      <c r="G143" s="5">
        <v>0.8</v>
      </c>
      <c r="H143" s="5">
        <v>0.3</v>
      </c>
      <c r="I143" s="5">
        <v>0</v>
      </c>
      <c r="J143" s="5">
        <v>0.3987240829346092</v>
      </c>
      <c r="K143" s="5"/>
      <c r="L143" s="5"/>
      <c r="R143" s="11"/>
      <c r="S143" s="5"/>
    </row>
    <row r="144" spans="2:19" x14ac:dyDescent="0.25">
      <c r="B144" t="s">
        <v>39</v>
      </c>
      <c r="C144">
        <v>11</v>
      </c>
      <c r="D144" s="9">
        <v>10.7</v>
      </c>
      <c r="E144" s="9">
        <v>5.2252252252252251</v>
      </c>
      <c r="F144" s="5">
        <v>0.98814229249011853</v>
      </c>
      <c r="G144" s="5">
        <v>1.4590347923681257</v>
      </c>
      <c r="H144" s="5">
        <v>0.8</v>
      </c>
      <c r="I144" s="5">
        <v>0.21141649048625794</v>
      </c>
      <c r="J144" s="5">
        <v>0.29928918817807704</v>
      </c>
      <c r="K144" s="5"/>
      <c r="L144" s="5"/>
      <c r="R144" s="11"/>
      <c r="S144" s="5"/>
    </row>
    <row r="145" spans="2:19" x14ac:dyDescent="0.25">
      <c r="B145" t="s">
        <v>39</v>
      </c>
      <c r="C145">
        <v>12</v>
      </c>
      <c r="D145" s="9">
        <v>11.9</v>
      </c>
      <c r="E145" s="9">
        <v>5.6306306306306313</v>
      </c>
      <c r="F145" s="5">
        <v>2.1151586368977671</v>
      </c>
      <c r="G145" s="5">
        <v>1.1000000000000001</v>
      </c>
      <c r="H145" s="5">
        <v>0.65656565656565646</v>
      </c>
      <c r="I145" s="5">
        <v>1.1523687580025608</v>
      </c>
      <c r="J145" s="5">
        <v>7.770007770007771E-2</v>
      </c>
      <c r="K145" s="5"/>
      <c r="L145" s="5"/>
      <c r="R145" s="11"/>
      <c r="S145" s="5"/>
    </row>
    <row r="146" spans="2:19" x14ac:dyDescent="0.25">
      <c r="B146" t="s">
        <v>39</v>
      </c>
      <c r="C146">
        <v>13</v>
      </c>
      <c r="D146" s="9">
        <v>9.1999999999999993</v>
      </c>
      <c r="E146" s="9">
        <v>6.5</v>
      </c>
      <c r="F146" s="5">
        <v>1.4</v>
      </c>
      <c r="G146" s="5">
        <v>1.1494252873563218</v>
      </c>
      <c r="H146" s="5">
        <v>0.45833333333333331</v>
      </c>
      <c r="I146" s="5">
        <v>0.35236081747709652</v>
      </c>
      <c r="J146" s="5"/>
      <c r="K146" s="5"/>
      <c r="L146" s="5"/>
      <c r="R146" s="11"/>
      <c r="S146" s="5"/>
    </row>
    <row r="147" spans="2:19" x14ac:dyDescent="0.25">
      <c r="B147" t="s">
        <v>39</v>
      </c>
      <c r="C147">
        <v>14</v>
      </c>
      <c r="D147" s="9">
        <v>11.111111111111111</v>
      </c>
      <c r="E147" s="9">
        <v>6.4449064449064446</v>
      </c>
      <c r="F147" s="5">
        <v>1.2</v>
      </c>
      <c r="G147" s="5">
        <v>1.0291595197255574</v>
      </c>
      <c r="H147" s="5">
        <v>0.39800995024875624</v>
      </c>
      <c r="I147" s="5">
        <v>0.32760032760032759</v>
      </c>
      <c r="J147" s="5"/>
      <c r="K147" s="5"/>
      <c r="L147" s="5"/>
      <c r="R147" s="11"/>
      <c r="S147" s="5"/>
    </row>
    <row r="148" spans="2:19" x14ac:dyDescent="0.25">
      <c r="B148" t="s">
        <v>39</v>
      </c>
      <c r="C148">
        <v>15</v>
      </c>
      <c r="D148" s="9">
        <v>8.1999999999999993</v>
      </c>
      <c r="E148" s="9">
        <v>7.6</v>
      </c>
      <c r="F148" s="5">
        <v>1.5</v>
      </c>
      <c r="G148" s="5">
        <v>1.1000000000000001</v>
      </c>
      <c r="H148" s="5">
        <v>0.72222222222222221</v>
      </c>
      <c r="I148" s="5">
        <v>0.46948356807511737</v>
      </c>
      <c r="J148" s="5"/>
      <c r="K148" s="5"/>
      <c r="L148" s="5"/>
      <c r="R148" s="11"/>
      <c r="S148" s="5"/>
    </row>
    <row r="149" spans="2:19" x14ac:dyDescent="0.25">
      <c r="B149" t="s">
        <v>40</v>
      </c>
      <c r="C149">
        <v>1</v>
      </c>
      <c r="D149" s="9">
        <v>4.4444444444444446</v>
      </c>
      <c r="E149" s="5">
        <v>7.4</v>
      </c>
      <c r="F149" s="5">
        <v>2</v>
      </c>
      <c r="G149" s="5">
        <v>1.2</v>
      </c>
      <c r="H149" s="5">
        <v>0.54852320675105481</v>
      </c>
      <c r="I149" s="5">
        <v>0.70833333333333337</v>
      </c>
      <c r="J149" s="5">
        <v>0.20519835841313269</v>
      </c>
      <c r="K149" s="5">
        <v>7.4626865671641784E-2</v>
      </c>
      <c r="L149" s="5">
        <v>6.8587105624142664E-2</v>
      </c>
      <c r="M149" s="5">
        <v>7.9365079365079375E-2</v>
      </c>
      <c r="R149" s="11"/>
      <c r="S149" s="5"/>
    </row>
    <row r="150" spans="2:19" x14ac:dyDescent="0.25">
      <c r="B150" t="s">
        <v>40</v>
      </c>
      <c r="C150">
        <v>2</v>
      </c>
      <c r="D150" s="9">
        <v>5</v>
      </c>
      <c r="E150" s="5">
        <v>5.4054054054054053</v>
      </c>
      <c r="F150" s="5">
        <v>1.7391304347826086</v>
      </c>
      <c r="G150" s="5">
        <v>1.4430014430014431</v>
      </c>
      <c r="H150" s="5">
        <v>0.89743589743589747</v>
      </c>
      <c r="I150" s="5">
        <v>0.37037037037037035</v>
      </c>
      <c r="J150" s="5">
        <v>0.83406496927129059</v>
      </c>
      <c r="K150" s="5">
        <v>0</v>
      </c>
      <c r="L150" s="5">
        <v>0</v>
      </c>
      <c r="M150" s="5">
        <v>0.12175324675324675</v>
      </c>
      <c r="R150" s="11"/>
      <c r="S150" s="5"/>
    </row>
    <row r="151" spans="2:19" x14ac:dyDescent="0.25">
      <c r="B151" t="s">
        <v>40</v>
      </c>
      <c r="C151">
        <v>3</v>
      </c>
      <c r="D151" s="9">
        <v>7.2222222222222223</v>
      </c>
      <c r="E151" s="5">
        <v>5.0999999999999996</v>
      </c>
      <c r="F151" s="5">
        <v>2.8132992327365729</v>
      </c>
      <c r="G151" s="5">
        <v>1.6</v>
      </c>
      <c r="H151" s="5">
        <v>1.3168724279835391</v>
      </c>
      <c r="I151" s="5">
        <v>0.64814814814814814</v>
      </c>
      <c r="J151" s="5">
        <v>0</v>
      </c>
      <c r="K151" s="5">
        <v>0</v>
      </c>
      <c r="L151" s="5">
        <v>0.25839793281653745</v>
      </c>
      <c r="M151" s="5">
        <v>0.48701298701298701</v>
      </c>
      <c r="R151" s="11"/>
      <c r="S151" s="5"/>
    </row>
    <row r="152" spans="2:19" x14ac:dyDescent="0.25">
      <c r="B152" t="s">
        <v>40</v>
      </c>
      <c r="C152">
        <v>4</v>
      </c>
      <c r="D152" s="9">
        <v>7.5</v>
      </c>
      <c r="E152" s="5">
        <v>6.4449064449064446</v>
      </c>
      <c r="F152" s="5">
        <v>1.9</v>
      </c>
      <c r="G152" s="5">
        <v>0.91480846197827326</v>
      </c>
      <c r="H152" s="5">
        <v>0.79601990049751248</v>
      </c>
      <c r="I152" s="5">
        <v>0.34825870646766172</v>
      </c>
      <c r="J152" s="5">
        <v>0.17825311942959002</v>
      </c>
      <c r="K152" s="5">
        <v>0</v>
      </c>
      <c r="L152" s="5">
        <v>4.1152263374485597E-2</v>
      </c>
      <c r="R152" s="11"/>
      <c r="S152" s="5"/>
    </row>
    <row r="153" spans="2:19" x14ac:dyDescent="0.25">
      <c r="B153" t="s">
        <v>40</v>
      </c>
      <c r="C153">
        <v>5</v>
      </c>
      <c r="D153" s="9">
        <v>8.8888888888888893</v>
      </c>
      <c r="E153" s="5">
        <v>4.7</v>
      </c>
      <c r="F153" s="5">
        <v>2</v>
      </c>
      <c r="G153" s="5">
        <v>1.122334455667789</v>
      </c>
      <c r="H153" s="5">
        <v>0.38647342995169082</v>
      </c>
      <c r="I153" s="5">
        <v>0.43859649122807015</v>
      </c>
      <c r="J153" s="5">
        <v>0.19607843137254902</v>
      </c>
      <c r="K153" s="5">
        <v>0.11111111111111112</v>
      </c>
      <c r="L153" s="5">
        <v>0.25252525252525254</v>
      </c>
      <c r="R153" s="11"/>
      <c r="S153" s="5"/>
    </row>
    <row r="154" spans="2:19" x14ac:dyDescent="0.25">
      <c r="B154" t="s">
        <v>40</v>
      </c>
      <c r="C154">
        <v>6</v>
      </c>
      <c r="D154" s="9">
        <v>5.5555555555555554</v>
      </c>
      <c r="E154" s="5">
        <v>6.9</v>
      </c>
      <c r="F154" s="5">
        <v>1.3493253373313343</v>
      </c>
      <c r="G154" s="5">
        <v>0.55821371610845294</v>
      </c>
      <c r="H154" s="5">
        <v>1.1382113821138211</v>
      </c>
      <c r="I154" s="5">
        <v>0.88050314465408808</v>
      </c>
      <c r="J154" s="5">
        <v>0.13071895424836602</v>
      </c>
      <c r="K154" s="5">
        <v>0</v>
      </c>
      <c r="L154" s="5">
        <v>0</v>
      </c>
      <c r="R154" s="11"/>
      <c r="S154" s="5"/>
    </row>
    <row r="155" spans="2:19" x14ac:dyDescent="0.25">
      <c r="B155" t="s">
        <v>40</v>
      </c>
      <c r="C155">
        <v>7</v>
      </c>
      <c r="D155" s="9">
        <v>9.1666666666666661</v>
      </c>
      <c r="E155" s="5">
        <v>5.2252252252252251</v>
      </c>
      <c r="F155" s="5">
        <v>2.1739130434782608</v>
      </c>
      <c r="G155" s="5">
        <v>1.4</v>
      </c>
      <c r="H155" s="5">
        <v>0.49645390070921985</v>
      </c>
      <c r="I155" s="5">
        <v>1.4379084967320261</v>
      </c>
      <c r="J155" s="5">
        <v>0.20761245674740483</v>
      </c>
      <c r="K155" s="5">
        <v>0.25362318840579712</v>
      </c>
      <c r="L155" s="5"/>
      <c r="R155" s="11"/>
      <c r="S155" s="5"/>
    </row>
    <row r="156" spans="2:19" x14ac:dyDescent="0.25">
      <c r="B156" t="s">
        <v>40</v>
      </c>
      <c r="C156">
        <v>8</v>
      </c>
      <c r="D156" s="9">
        <v>8.8888888888888893</v>
      </c>
      <c r="E156" s="5">
        <v>7.125307125307125</v>
      </c>
      <c r="F156" s="5">
        <v>1.7391304347826086</v>
      </c>
      <c r="G156" s="5">
        <v>1.1000000000000001</v>
      </c>
      <c r="H156" s="5">
        <v>0.52287581699346408</v>
      </c>
      <c r="I156" s="5">
        <v>0</v>
      </c>
      <c r="J156" s="5">
        <v>6.2578222778473094E-2</v>
      </c>
      <c r="K156" s="5">
        <v>0.13333333333333333</v>
      </c>
      <c r="L156" s="5"/>
      <c r="R156" s="11"/>
      <c r="S156" s="5"/>
    </row>
    <row r="157" spans="2:19" x14ac:dyDescent="0.25">
      <c r="B157" t="s">
        <v>40</v>
      </c>
      <c r="C157">
        <v>9</v>
      </c>
      <c r="D157" s="9">
        <v>9.8000000000000007</v>
      </c>
      <c r="E157" s="5">
        <v>5.3</v>
      </c>
      <c r="F157" s="5">
        <v>2.2727272727272729</v>
      </c>
      <c r="G157" s="5">
        <v>2.1</v>
      </c>
      <c r="H157" s="5">
        <v>1.216931216931217</v>
      </c>
      <c r="I157" s="5">
        <v>0.39682539682539686</v>
      </c>
      <c r="J157" s="5">
        <v>0.51470588235294112</v>
      </c>
      <c r="K157" s="5">
        <v>0</v>
      </c>
      <c r="L157" s="5"/>
      <c r="R157" s="11"/>
      <c r="S157" s="5"/>
    </row>
    <row r="158" spans="2:19" x14ac:dyDescent="0.25">
      <c r="B158" t="s">
        <v>40</v>
      </c>
      <c r="C158">
        <v>10</v>
      </c>
      <c r="D158" s="9">
        <v>10.1</v>
      </c>
      <c r="E158" s="5">
        <v>6.2</v>
      </c>
      <c r="F158" s="5">
        <v>1.3</v>
      </c>
      <c r="G158" s="5">
        <v>0.84670231729055256</v>
      </c>
      <c r="H158" s="5">
        <v>0.38759689922480617</v>
      </c>
      <c r="I158" s="5">
        <v>0.10416666666666667</v>
      </c>
      <c r="J158" s="5">
        <v>3.9215686274509803E-2</v>
      </c>
      <c r="K158" s="5"/>
      <c r="L158" s="5"/>
      <c r="R158" s="11"/>
      <c r="S158" s="5"/>
    </row>
    <row r="159" spans="2:19" x14ac:dyDescent="0.25">
      <c r="B159" t="s">
        <v>40</v>
      </c>
      <c r="C159">
        <v>11</v>
      </c>
      <c r="D159" s="9">
        <v>7.7777777777777777</v>
      </c>
      <c r="E159" s="5">
        <v>7.2972972972972974</v>
      </c>
      <c r="F159" s="5">
        <v>1.8</v>
      </c>
      <c r="G159" s="5">
        <v>0.60606060606060608</v>
      </c>
      <c r="H159" s="5">
        <v>1.2592592592592593</v>
      </c>
      <c r="I159" s="5">
        <v>1.0928961748633879</v>
      </c>
      <c r="J159" s="5">
        <v>4.9850448654037885E-2</v>
      </c>
      <c r="K159" s="5"/>
      <c r="L159" s="5"/>
      <c r="R159" s="11"/>
      <c r="S159" s="9"/>
    </row>
    <row r="160" spans="2:19" x14ac:dyDescent="0.25">
      <c r="B160" t="s">
        <v>40</v>
      </c>
      <c r="C160">
        <v>12</v>
      </c>
      <c r="D160" s="9">
        <v>7.5</v>
      </c>
      <c r="E160" s="5">
        <v>6.0291060291060292</v>
      </c>
      <c r="F160" s="5">
        <v>1.5527950310559007</v>
      </c>
      <c r="G160" s="5">
        <v>0.8</v>
      </c>
      <c r="H160" s="5">
        <v>0.95959595959595967</v>
      </c>
      <c r="I160" s="5">
        <v>0.37558685446009388</v>
      </c>
      <c r="J160" s="5">
        <v>3.342245989304813E-2</v>
      </c>
      <c r="K160" s="5"/>
      <c r="L160" s="5"/>
      <c r="R160" s="11"/>
      <c r="S160" s="9"/>
    </row>
    <row r="161" spans="1:19" x14ac:dyDescent="0.25">
      <c r="B161" t="s">
        <v>40</v>
      </c>
      <c r="C161">
        <v>13</v>
      </c>
      <c r="D161" s="9">
        <v>9</v>
      </c>
      <c r="E161" s="5">
        <v>5.5</v>
      </c>
      <c r="F161" s="5">
        <v>1.4945652173913044</v>
      </c>
      <c r="G161" s="5">
        <v>1.5</v>
      </c>
      <c r="H161" s="5">
        <v>0.82437275985663083</v>
      </c>
      <c r="I161" s="5">
        <v>0.61728395061728392</v>
      </c>
      <c r="J161" s="5"/>
      <c r="K161" s="5"/>
      <c r="L161" s="5"/>
      <c r="R161" s="11"/>
      <c r="S161" s="9"/>
    </row>
    <row r="162" spans="1:19" x14ac:dyDescent="0.25">
      <c r="B162" t="s">
        <v>40</v>
      </c>
      <c r="C162">
        <v>14</v>
      </c>
      <c r="D162" s="9">
        <v>5.5555555555555554</v>
      </c>
      <c r="E162" s="5">
        <v>6.4189189189189193</v>
      </c>
      <c r="F162" s="5">
        <v>1.288244766505636</v>
      </c>
      <c r="G162" s="5">
        <v>2.2000000000000002</v>
      </c>
      <c r="H162" s="5">
        <v>0.54166666666666663</v>
      </c>
      <c r="I162" s="5">
        <v>0.2032520325203252</v>
      </c>
      <c r="J162" s="5"/>
      <c r="K162" s="5"/>
      <c r="L162" s="5"/>
      <c r="R162" s="11"/>
      <c r="S162" s="9"/>
    </row>
    <row r="163" spans="1:19" x14ac:dyDescent="0.25">
      <c r="B163" t="s">
        <v>40</v>
      </c>
      <c r="C163">
        <v>15</v>
      </c>
      <c r="D163" s="9">
        <v>5.5</v>
      </c>
      <c r="E163" s="5">
        <v>7.1</v>
      </c>
      <c r="F163" s="5">
        <v>1.7080745341614907</v>
      </c>
      <c r="G163" s="5">
        <v>0.62160062160062168</v>
      </c>
      <c r="H163" s="5">
        <v>0.54263565891472865</v>
      </c>
      <c r="I163" s="5">
        <v>0.97560975609756106</v>
      </c>
      <c r="J163" s="5"/>
      <c r="K163" s="5"/>
      <c r="L163" s="5"/>
      <c r="R163" s="11"/>
      <c r="S163" s="9"/>
    </row>
    <row r="164" spans="1:19" x14ac:dyDescent="0.25">
      <c r="D164" s="11"/>
      <c r="E164" s="4"/>
      <c r="R164" s="11"/>
      <c r="S164" s="9"/>
    </row>
    <row r="165" spans="1:19" x14ac:dyDescent="0.25">
      <c r="D165" s="11"/>
      <c r="E165" s="4"/>
      <c r="R165" s="11"/>
      <c r="S165" s="9"/>
    </row>
    <row r="166" spans="1:19" x14ac:dyDescent="0.25">
      <c r="A166" s="18" t="s">
        <v>229</v>
      </c>
      <c r="B166" s="18"/>
      <c r="C166" s="18"/>
      <c r="D166" s="11"/>
      <c r="E166" s="4"/>
      <c r="R166" s="11"/>
      <c r="S166" s="9"/>
    </row>
    <row r="167" spans="1:19" x14ac:dyDescent="0.25">
      <c r="C167" t="s">
        <v>70</v>
      </c>
      <c r="D167" s="11"/>
      <c r="E167" s="4"/>
      <c r="R167" s="11"/>
      <c r="S167" s="9"/>
    </row>
    <row r="168" spans="1:19" x14ac:dyDescent="0.25">
      <c r="A168" t="s">
        <v>227</v>
      </c>
      <c r="B168" t="s">
        <v>53</v>
      </c>
      <c r="C168" t="s">
        <v>69</v>
      </c>
      <c r="D168" t="s">
        <v>65</v>
      </c>
      <c r="E168" t="s">
        <v>66</v>
      </c>
      <c r="F168" t="s">
        <v>67</v>
      </c>
      <c r="G168" t="s">
        <v>68</v>
      </c>
      <c r="R168" s="11"/>
      <c r="S168" s="9"/>
    </row>
    <row r="169" spans="1:19" x14ac:dyDescent="0.25">
      <c r="A169" t="s">
        <v>38</v>
      </c>
      <c r="B169">
        <v>1</v>
      </c>
      <c r="C169" s="5">
        <v>7.1428571428571423</v>
      </c>
      <c r="D169" s="5">
        <v>56.000000000000007</v>
      </c>
      <c r="E169" s="5">
        <v>81.818181818181827</v>
      </c>
      <c r="F169" s="5">
        <v>57.142857142857139</v>
      </c>
      <c r="G169" s="5">
        <v>83.333333333333343</v>
      </c>
      <c r="R169" s="11"/>
      <c r="S169" s="9"/>
    </row>
    <row r="170" spans="1:19" x14ac:dyDescent="0.25">
      <c r="A170" t="s">
        <v>38</v>
      </c>
      <c r="B170">
        <v>2</v>
      </c>
      <c r="C170" s="5">
        <v>66.333333333333329</v>
      </c>
      <c r="D170" s="5">
        <v>59.375</v>
      </c>
      <c r="E170" s="5">
        <v>80</v>
      </c>
      <c r="F170" s="5">
        <v>64.285714285714292</v>
      </c>
      <c r="G170" s="5">
        <v>75</v>
      </c>
      <c r="R170" s="11"/>
      <c r="S170" s="9"/>
    </row>
    <row r="171" spans="1:19" x14ac:dyDescent="0.25">
      <c r="A171" t="s">
        <v>38</v>
      </c>
      <c r="B171">
        <v>3</v>
      </c>
      <c r="C171" s="5">
        <v>40</v>
      </c>
      <c r="D171" s="5">
        <v>19.230769230769234</v>
      </c>
      <c r="E171" s="5">
        <v>45.833333333333329</v>
      </c>
      <c r="F171" s="5">
        <v>42.857142857142854</v>
      </c>
      <c r="G171" s="5">
        <v>58.82352941176471</v>
      </c>
      <c r="R171" s="11"/>
      <c r="S171" s="5"/>
    </row>
    <row r="172" spans="1:19" x14ac:dyDescent="0.25">
      <c r="A172" t="s">
        <v>39</v>
      </c>
      <c r="B172">
        <v>1</v>
      </c>
      <c r="C172" s="5">
        <v>26.666666666666668</v>
      </c>
      <c r="D172" s="5">
        <v>54.54545454545454</v>
      </c>
      <c r="E172" s="5">
        <v>72.727272727272734</v>
      </c>
      <c r="F172" s="5">
        <v>67.741935483870961</v>
      </c>
      <c r="G172" s="5">
        <v>44.444444444444443</v>
      </c>
      <c r="R172" s="11"/>
      <c r="S172" s="5"/>
    </row>
    <row r="173" spans="1:19" x14ac:dyDescent="0.25">
      <c r="A173" t="s">
        <v>39</v>
      </c>
      <c r="B173">
        <v>2</v>
      </c>
      <c r="C173" s="5">
        <v>21.428571428571427</v>
      </c>
      <c r="D173" s="5">
        <v>29.032258064516132</v>
      </c>
      <c r="E173" s="5">
        <v>33.333333333333329</v>
      </c>
      <c r="F173" s="36">
        <v>83.333333333333343</v>
      </c>
      <c r="G173" s="36" t="s">
        <v>54</v>
      </c>
      <c r="R173" s="11"/>
      <c r="S173" s="5"/>
    </row>
    <row r="174" spans="1:19" x14ac:dyDescent="0.25">
      <c r="A174" t="s">
        <v>39</v>
      </c>
      <c r="B174">
        <v>3</v>
      </c>
      <c r="C174" s="5">
        <v>54.54545454545454</v>
      </c>
      <c r="D174" s="5">
        <v>58.064516129032263</v>
      </c>
      <c r="E174" s="5">
        <v>85.714285714285708</v>
      </c>
      <c r="F174" s="5">
        <v>77.777777777777786</v>
      </c>
      <c r="G174" s="5">
        <v>87.5</v>
      </c>
      <c r="R174" s="11"/>
      <c r="S174" s="5"/>
    </row>
    <row r="175" spans="1:19" x14ac:dyDescent="0.25">
      <c r="A175" t="s">
        <v>40</v>
      </c>
      <c r="B175">
        <v>1</v>
      </c>
      <c r="C175" s="5">
        <v>40</v>
      </c>
      <c r="D175" s="5">
        <v>44.827586206896555</v>
      </c>
      <c r="E175" s="5">
        <v>68.75</v>
      </c>
      <c r="F175" s="5">
        <v>66.666666666666657</v>
      </c>
      <c r="G175" s="5">
        <v>25</v>
      </c>
      <c r="R175" s="11"/>
      <c r="S175" s="5"/>
    </row>
    <row r="176" spans="1:19" x14ac:dyDescent="0.25">
      <c r="A176" t="s">
        <v>40</v>
      </c>
      <c r="B176">
        <v>2</v>
      </c>
      <c r="C176" s="5">
        <v>52.631578947368418</v>
      </c>
      <c r="D176" s="5">
        <v>47.619047619047613</v>
      </c>
      <c r="E176" s="5">
        <v>54.166666666666664</v>
      </c>
      <c r="F176" s="5">
        <v>73.68421052631578</v>
      </c>
      <c r="G176" s="5">
        <v>40</v>
      </c>
      <c r="R176" s="11"/>
      <c r="S176" s="5"/>
    </row>
    <row r="177" spans="1:19" x14ac:dyDescent="0.25">
      <c r="A177" t="s">
        <v>40</v>
      </c>
      <c r="B177">
        <v>3</v>
      </c>
      <c r="C177" s="5">
        <v>50</v>
      </c>
      <c r="D177" s="5">
        <v>22.222222222222221</v>
      </c>
      <c r="E177" s="5">
        <v>37.5</v>
      </c>
      <c r="F177" s="5">
        <v>100</v>
      </c>
      <c r="G177" s="5">
        <v>41.17647058823529</v>
      </c>
      <c r="R177" s="11"/>
      <c r="S177" s="5"/>
    </row>
    <row r="178" spans="1:19" x14ac:dyDescent="0.25">
      <c r="D178" s="11"/>
      <c r="E178" s="4"/>
      <c r="R178" s="11"/>
      <c r="S178" s="5"/>
    </row>
    <row r="179" spans="1:19" x14ac:dyDescent="0.25">
      <c r="D179" s="11"/>
      <c r="E179" s="22"/>
      <c r="R179" s="11"/>
      <c r="S179" s="5"/>
    </row>
    <row r="180" spans="1:19" x14ac:dyDescent="0.25">
      <c r="D180" s="11"/>
      <c r="E180" s="22"/>
      <c r="R180" s="11"/>
      <c r="S180" s="5"/>
    </row>
    <row r="181" spans="1:19" x14ac:dyDescent="0.25">
      <c r="D181" s="11"/>
      <c r="E181" s="22"/>
      <c r="R181" s="11"/>
      <c r="S181" s="5"/>
    </row>
    <row r="182" spans="1:19" x14ac:dyDescent="0.25">
      <c r="D182" s="11"/>
      <c r="E182" s="22"/>
      <c r="R182" s="11"/>
      <c r="S182" s="5"/>
    </row>
    <row r="183" spans="1:19" x14ac:dyDescent="0.25">
      <c r="D183" s="11"/>
      <c r="E183" s="22"/>
      <c r="R183" s="11"/>
      <c r="S183" s="5"/>
    </row>
    <row r="184" spans="1:19" x14ac:dyDescent="0.25">
      <c r="D184" s="11"/>
      <c r="E184" s="22"/>
      <c r="R184" s="11"/>
      <c r="S184" s="5"/>
    </row>
    <row r="185" spans="1:19" x14ac:dyDescent="0.25">
      <c r="D185" s="11"/>
      <c r="E185" s="22"/>
      <c r="R185" s="11"/>
      <c r="S185" s="5"/>
    </row>
    <row r="186" spans="1:19" x14ac:dyDescent="0.25">
      <c r="D186" s="11"/>
      <c r="E186" s="22"/>
      <c r="R186" s="11"/>
      <c r="S186" s="5"/>
    </row>
    <row r="187" spans="1:19" x14ac:dyDescent="0.25">
      <c r="D187" s="11"/>
      <c r="E187" s="22"/>
      <c r="R187" s="11"/>
      <c r="S187" s="5"/>
    </row>
    <row r="188" spans="1:19" x14ac:dyDescent="0.25">
      <c r="D188" s="11"/>
      <c r="E188" s="22"/>
      <c r="R188" s="11"/>
      <c r="S188" s="5"/>
    </row>
    <row r="189" spans="1:19" x14ac:dyDescent="0.25">
      <c r="D189" s="11"/>
      <c r="E189" s="22"/>
      <c r="R189" s="11"/>
      <c r="S189" s="5"/>
    </row>
    <row r="190" spans="1:19" x14ac:dyDescent="0.25">
      <c r="D190" s="11"/>
      <c r="E190" s="22"/>
      <c r="R190" s="11"/>
      <c r="S190" s="5"/>
    </row>
    <row r="191" spans="1:19" x14ac:dyDescent="0.25">
      <c r="D191" s="11"/>
      <c r="E191" s="22"/>
      <c r="R191" s="11"/>
      <c r="S191" s="5"/>
    </row>
    <row r="192" spans="1:19" x14ac:dyDescent="0.25">
      <c r="D192" s="11"/>
      <c r="E192" s="22"/>
      <c r="R192" s="11"/>
      <c r="S192" s="5"/>
    </row>
    <row r="193" spans="4:19" x14ac:dyDescent="0.25">
      <c r="D193" s="11"/>
      <c r="E193" s="22"/>
      <c r="R193" s="11"/>
      <c r="S193" s="5"/>
    </row>
    <row r="194" spans="4:19" x14ac:dyDescent="0.25">
      <c r="D194" s="11"/>
      <c r="E194" s="4"/>
      <c r="R194" s="11"/>
      <c r="S194" s="5"/>
    </row>
    <row r="195" spans="4:19" x14ac:dyDescent="0.25">
      <c r="D195" s="11"/>
      <c r="E195" s="4"/>
      <c r="R195" s="11"/>
      <c r="S195" s="5"/>
    </row>
    <row r="196" spans="4:19" x14ac:dyDescent="0.25">
      <c r="D196" s="11"/>
      <c r="E196" s="4"/>
      <c r="R196" s="11"/>
      <c r="S196" s="5"/>
    </row>
    <row r="197" spans="4:19" x14ac:dyDescent="0.25">
      <c r="D197" s="11"/>
      <c r="E197" s="4"/>
      <c r="R197" s="11"/>
      <c r="S197" s="5"/>
    </row>
    <row r="198" spans="4:19" x14ac:dyDescent="0.25">
      <c r="D198" s="11"/>
      <c r="E198" s="4"/>
      <c r="R198" s="11"/>
      <c r="S198" s="5"/>
    </row>
    <row r="199" spans="4:19" x14ac:dyDescent="0.25">
      <c r="D199" s="11"/>
      <c r="E199" s="4"/>
      <c r="R199" s="11"/>
      <c r="S199" s="5"/>
    </row>
    <row r="200" spans="4:19" x14ac:dyDescent="0.25">
      <c r="D200" s="11"/>
      <c r="E200" s="4"/>
      <c r="R200" s="11"/>
      <c r="S200" s="5"/>
    </row>
    <row r="201" spans="4:19" x14ac:dyDescent="0.25">
      <c r="D201" s="11"/>
      <c r="E201" s="4"/>
      <c r="R201" s="11"/>
      <c r="S201" s="5"/>
    </row>
    <row r="202" spans="4:19" x14ac:dyDescent="0.25">
      <c r="D202" s="11"/>
      <c r="E202" s="4"/>
      <c r="R202" s="11"/>
      <c r="S202" s="5"/>
    </row>
    <row r="203" spans="4:19" x14ac:dyDescent="0.25">
      <c r="D203" s="11"/>
      <c r="E203" s="4"/>
      <c r="R203" s="11"/>
      <c r="S203" s="5"/>
    </row>
    <row r="204" spans="4:19" x14ac:dyDescent="0.25">
      <c r="D204" s="11"/>
      <c r="E204" s="4"/>
      <c r="R204" s="11"/>
      <c r="S204" s="5"/>
    </row>
    <row r="205" spans="4:19" x14ac:dyDescent="0.25">
      <c r="D205" s="11"/>
      <c r="E205" s="4"/>
      <c r="R205" s="11"/>
      <c r="S205" s="9"/>
    </row>
    <row r="206" spans="4:19" x14ac:dyDescent="0.25">
      <c r="D206" s="11"/>
      <c r="E206" s="4"/>
      <c r="R206" s="11"/>
      <c r="S206" s="9"/>
    </row>
    <row r="207" spans="4:19" x14ac:dyDescent="0.25">
      <c r="D207" s="11"/>
      <c r="E207" s="4"/>
      <c r="R207" s="11"/>
      <c r="S207" s="9"/>
    </row>
    <row r="208" spans="4:19" x14ac:dyDescent="0.25">
      <c r="D208" s="11"/>
      <c r="E208" s="4"/>
      <c r="R208" s="11"/>
      <c r="S208" s="9"/>
    </row>
    <row r="209" spans="4:19" x14ac:dyDescent="0.25">
      <c r="D209" s="11"/>
      <c r="E209" s="4"/>
      <c r="R209" s="11"/>
      <c r="S209" s="9"/>
    </row>
    <row r="210" spans="4:19" x14ac:dyDescent="0.25">
      <c r="D210" s="11"/>
      <c r="E210" s="4"/>
      <c r="R210" s="11"/>
      <c r="S210" s="9"/>
    </row>
    <row r="211" spans="4:19" x14ac:dyDescent="0.25">
      <c r="D211" s="11"/>
      <c r="E211" s="4"/>
      <c r="R211" s="11"/>
      <c r="S211" s="9"/>
    </row>
    <row r="212" spans="4:19" x14ac:dyDescent="0.25">
      <c r="D212" s="11"/>
      <c r="E212" s="4"/>
      <c r="R212" s="11"/>
      <c r="S212" s="9"/>
    </row>
    <row r="213" spans="4:19" x14ac:dyDescent="0.25">
      <c r="D213" s="11"/>
      <c r="E213" s="4"/>
      <c r="R213" s="11"/>
      <c r="S213" s="9"/>
    </row>
    <row r="214" spans="4:19" x14ac:dyDescent="0.25">
      <c r="D214" s="11"/>
      <c r="E214" s="4"/>
      <c r="R214" s="11"/>
      <c r="S214" s="9"/>
    </row>
    <row r="215" spans="4:19" x14ac:dyDescent="0.25">
      <c r="D215" s="11"/>
      <c r="E215" s="4"/>
      <c r="R215" s="11"/>
      <c r="S215" s="9"/>
    </row>
    <row r="216" spans="4:19" x14ac:dyDescent="0.25">
      <c r="D216" s="11"/>
      <c r="E216" s="4"/>
      <c r="R216" s="11"/>
      <c r="S216" s="9"/>
    </row>
    <row r="217" spans="4:19" x14ac:dyDescent="0.25">
      <c r="D217" s="11"/>
      <c r="E217" s="4"/>
      <c r="R217" s="11"/>
      <c r="S217" s="9"/>
    </row>
    <row r="218" spans="4:19" x14ac:dyDescent="0.25">
      <c r="D218" s="11"/>
      <c r="E218" s="4"/>
      <c r="R218" s="11"/>
      <c r="S218" s="9"/>
    </row>
    <row r="219" spans="4:19" x14ac:dyDescent="0.25">
      <c r="D219" s="11"/>
      <c r="E219" s="4"/>
      <c r="R219" s="11"/>
      <c r="S219" s="9"/>
    </row>
    <row r="220" spans="4:19" x14ac:dyDescent="0.25">
      <c r="D220" s="11"/>
      <c r="E220" s="4"/>
      <c r="R220" s="11"/>
      <c r="S220" s="5"/>
    </row>
    <row r="221" spans="4:19" x14ac:dyDescent="0.25">
      <c r="D221" s="11"/>
      <c r="E221" s="4"/>
      <c r="R221" s="11"/>
      <c r="S221" s="5"/>
    </row>
    <row r="222" spans="4:19" x14ac:dyDescent="0.25">
      <c r="D222" s="11"/>
      <c r="E222" s="4"/>
      <c r="R222" s="11"/>
      <c r="S222" s="5"/>
    </row>
    <row r="223" spans="4:19" x14ac:dyDescent="0.25">
      <c r="D223" s="11"/>
      <c r="E223" s="4"/>
      <c r="R223" s="11"/>
      <c r="S223" s="5"/>
    </row>
    <row r="224" spans="4:19" x14ac:dyDescent="0.25">
      <c r="D224" s="11"/>
      <c r="E224" s="22"/>
      <c r="R224" s="11"/>
      <c r="S224" s="5"/>
    </row>
    <row r="225" spans="4:19" x14ac:dyDescent="0.25">
      <c r="D225" s="11"/>
      <c r="E225" s="22"/>
      <c r="R225" s="11"/>
      <c r="S225" s="5"/>
    </row>
    <row r="226" spans="4:19" x14ac:dyDescent="0.25">
      <c r="D226" s="11"/>
      <c r="E226" s="22"/>
      <c r="R226" s="11"/>
      <c r="S226" s="5"/>
    </row>
    <row r="227" spans="4:19" x14ac:dyDescent="0.25">
      <c r="D227" s="11"/>
      <c r="E227" s="22"/>
      <c r="R227" s="11"/>
      <c r="S227" s="5"/>
    </row>
    <row r="228" spans="4:19" x14ac:dyDescent="0.25">
      <c r="D228" s="11"/>
      <c r="E228" s="22"/>
      <c r="R228" s="11"/>
      <c r="S228" s="5"/>
    </row>
    <row r="229" spans="4:19" x14ac:dyDescent="0.25">
      <c r="D229" s="11"/>
      <c r="E229" s="22"/>
      <c r="R229" s="11"/>
      <c r="S229" s="5"/>
    </row>
    <row r="230" spans="4:19" x14ac:dyDescent="0.25">
      <c r="D230" s="11"/>
      <c r="E230" s="22"/>
      <c r="R230" s="11"/>
      <c r="S230" s="5"/>
    </row>
    <row r="231" spans="4:19" x14ac:dyDescent="0.25">
      <c r="D231" s="11"/>
      <c r="E231" s="22"/>
      <c r="R231" s="11"/>
      <c r="S231" s="5"/>
    </row>
    <row r="232" spans="4:19" x14ac:dyDescent="0.25">
      <c r="D232" s="11"/>
      <c r="E232" s="22"/>
      <c r="R232" s="11"/>
      <c r="S232" s="5"/>
    </row>
    <row r="233" spans="4:19" x14ac:dyDescent="0.25">
      <c r="D233" s="11"/>
      <c r="E233" s="22"/>
      <c r="R233" s="11"/>
      <c r="S233" s="5"/>
    </row>
    <row r="234" spans="4:19" x14ac:dyDescent="0.25">
      <c r="D234" s="11"/>
      <c r="E234" s="22"/>
      <c r="R234" s="11"/>
      <c r="S234" s="5"/>
    </row>
    <row r="235" spans="4:19" x14ac:dyDescent="0.25">
      <c r="D235" s="11"/>
      <c r="E235" s="22"/>
      <c r="R235" s="11"/>
      <c r="S235" s="5"/>
    </row>
    <row r="236" spans="4:19" x14ac:dyDescent="0.25">
      <c r="D236" s="11"/>
      <c r="E236" s="22"/>
      <c r="R236" s="11"/>
      <c r="S236" s="5"/>
    </row>
    <row r="237" spans="4:19" x14ac:dyDescent="0.25">
      <c r="D237" s="11"/>
      <c r="E237" s="22"/>
      <c r="R237" s="11"/>
      <c r="S237" s="5"/>
    </row>
    <row r="238" spans="4:19" x14ac:dyDescent="0.25">
      <c r="D238" s="11"/>
      <c r="E238" s="22"/>
      <c r="R238" s="11"/>
      <c r="S238" s="5"/>
    </row>
    <row r="239" spans="4:19" x14ac:dyDescent="0.25">
      <c r="D239" s="11"/>
      <c r="E239" s="4"/>
      <c r="R239" s="11"/>
      <c r="S239" s="5"/>
    </row>
    <row r="240" spans="4:19" x14ac:dyDescent="0.25">
      <c r="D240" s="11"/>
      <c r="E240" s="4"/>
      <c r="R240" s="11"/>
      <c r="S240" s="5"/>
    </row>
    <row r="241" spans="4:19" x14ac:dyDescent="0.25">
      <c r="D241" s="11"/>
      <c r="E241" s="4"/>
      <c r="R241" s="11"/>
      <c r="S241" s="5"/>
    </row>
    <row r="242" spans="4:19" x14ac:dyDescent="0.25">
      <c r="D242" s="11"/>
      <c r="E242" s="4"/>
      <c r="R242" s="11"/>
      <c r="S242" s="5"/>
    </row>
    <row r="243" spans="4:19" x14ac:dyDescent="0.25">
      <c r="D243" s="11"/>
      <c r="E243" s="4"/>
      <c r="R243" s="11"/>
      <c r="S243" s="5"/>
    </row>
    <row r="244" spans="4:19" x14ac:dyDescent="0.25">
      <c r="D244" s="11"/>
      <c r="E244" s="4"/>
      <c r="R244" s="11"/>
      <c r="S244" s="5"/>
    </row>
    <row r="245" spans="4:19" x14ac:dyDescent="0.25">
      <c r="D245" s="11"/>
      <c r="E245" s="4"/>
      <c r="R245" s="11"/>
      <c r="S245" s="5"/>
    </row>
    <row r="246" spans="4:19" x14ac:dyDescent="0.25">
      <c r="D246" s="11"/>
      <c r="E246" s="4"/>
      <c r="R246" s="11"/>
      <c r="S246" s="5"/>
    </row>
    <row r="247" spans="4:19" x14ac:dyDescent="0.25">
      <c r="D247" s="11"/>
      <c r="E247" s="4"/>
      <c r="R247" s="11"/>
      <c r="S247" s="5"/>
    </row>
    <row r="248" spans="4:19" x14ac:dyDescent="0.25">
      <c r="D248" s="11"/>
      <c r="E248" s="4"/>
      <c r="R248" s="11"/>
      <c r="S248" s="5"/>
    </row>
    <row r="249" spans="4:19" x14ac:dyDescent="0.25">
      <c r="D249" s="11"/>
      <c r="E249" s="4"/>
      <c r="R249" s="11"/>
      <c r="S249" s="5"/>
    </row>
    <row r="250" spans="4:19" x14ac:dyDescent="0.25">
      <c r="D250" s="11"/>
      <c r="E250" s="4"/>
      <c r="I250" s="4"/>
      <c r="R250" s="11"/>
      <c r="S250" s="9"/>
    </row>
    <row r="251" spans="4:19" x14ac:dyDescent="0.25">
      <c r="D251" s="11"/>
      <c r="E251" s="4"/>
      <c r="I251" s="4"/>
      <c r="R251" s="11"/>
      <c r="S251" s="9"/>
    </row>
    <row r="252" spans="4:19" x14ac:dyDescent="0.25">
      <c r="D252" s="11"/>
      <c r="E252" s="4"/>
      <c r="I252" s="4"/>
      <c r="R252" s="11"/>
      <c r="S252" s="9"/>
    </row>
    <row r="253" spans="4:19" x14ac:dyDescent="0.25">
      <c r="D253" s="11"/>
      <c r="E253" s="4"/>
      <c r="R253" s="11"/>
      <c r="S253" s="9"/>
    </row>
    <row r="254" spans="4:19" x14ac:dyDescent="0.25">
      <c r="D254" s="11"/>
      <c r="E254" s="4"/>
      <c r="R254" s="11"/>
      <c r="S254" s="9"/>
    </row>
    <row r="255" spans="4:19" x14ac:dyDescent="0.25">
      <c r="D255" s="11"/>
      <c r="E255" s="4"/>
      <c r="R255" s="11"/>
      <c r="S255" s="9"/>
    </row>
    <row r="256" spans="4:19" x14ac:dyDescent="0.25">
      <c r="D256" s="11"/>
      <c r="E256" s="4"/>
      <c r="R256" s="11"/>
      <c r="S256" s="9"/>
    </row>
    <row r="257" spans="4:19" x14ac:dyDescent="0.25">
      <c r="D257" s="11"/>
      <c r="E257" s="4"/>
      <c r="R257" s="11"/>
      <c r="S257" s="9"/>
    </row>
    <row r="258" spans="4:19" x14ac:dyDescent="0.25">
      <c r="D258" s="11"/>
      <c r="E258" s="4"/>
      <c r="R258" s="11"/>
      <c r="S258" s="9"/>
    </row>
    <row r="259" spans="4:19" x14ac:dyDescent="0.25">
      <c r="D259" s="11"/>
      <c r="E259" s="4"/>
      <c r="R259" s="11"/>
      <c r="S259" s="9"/>
    </row>
    <row r="260" spans="4:19" x14ac:dyDescent="0.25">
      <c r="D260" s="11"/>
      <c r="E260" s="4"/>
      <c r="R260" s="11"/>
      <c r="S260" s="9"/>
    </row>
    <row r="261" spans="4:19" x14ac:dyDescent="0.25">
      <c r="D261" s="11"/>
      <c r="E261" s="4"/>
      <c r="R261" s="11"/>
      <c r="S261" s="9"/>
    </row>
    <row r="262" spans="4:19" x14ac:dyDescent="0.25">
      <c r="D262" s="11"/>
      <c r="E262" s="4"/>
      <c r="R262" s="11"/>
      <c r="S262" s="9"/>
    </row>
    <row r="263" spans="4:19" x14ac:dyDescent="0.25">
      <c r="D263" s="11"/>
      <c r="E263" s="4"/>
      <c r="R263" s="11"/>
      <c r="S263" s="9"/>
    </row>
    <row r="264" spans="4:19" x14ac:dyDescent="0.25">
      <c r="D264" s="11"/>
      <c r="E264" s="4"/>
      <c r="R264" s="11"/>
      <c r="S264" s="9"/>
    </row>
    <row r="265" spans="4:19" x14ac:dyDescent="0.25">
      <c r="D265" s="11"/>
      <c r="E265" s="4"/>
      <c r="R265" s="11"/>
      <c r="S265" s="5"/>
    </row>
    <row r="266" spans="4:19" x14ac:dyDescent="0.25">
      <c r="D266" s="11"/>
      <c r="E266" s="4"/>
      <c r="R266" s="11"/>
      <c r="S266" s="5"/>
    </row>
    <row r="267" spans="4:19" x14ac:dyDescent="0.25">
      <c r="D267" s="11"/>
      <c r="E267" s="4"/>
      <c r="R267" s="11"/>
      <c r="S267" s="5"/>
    </row>
    <row r="268" spans="4:19" x14ac:dyDescent="0.25">
      <c r="D268" s="11"/>
      <c r="E268" s="4"/>
      <c r="R268" s="11"/>
      <c r="S268" s="5"/>
    </row>
    <row r="269" spans="4:19" x14ac:dyDescent="0.25">
      <c r="D269" s="11"/>
      <c r="E269" s="4"/>
      <c r="R269" s="11"/>
      <c r="S269" s="5"/>
    </row>
    <row r="270" spans="4:19" x14ac:dyDescent="0.25">
      <c r="D270" s="11"/>
      <c r="E270" s="4"/>
      <c r="R270" s="11"/>
      <c r="S270" s="5"/>
    </row>
    <row r="271" spans="4:19" x14ac:dyDescent="0.25">
      <c r="D271" s="11"/>
      <c r="E271" s="4"/>
      <c r="R271" s="11"/>
      <c r="S271" s="5"/>
    </row>
    <row r="272" spans="4:19" x14ac:dyDescent="0.25">
      <c r="D272" s="11"/>
      <c r="E272" s="4"/>
      <c r="R272" s="11"/>
      <c r="S272" s="5"/>
    </row>
    <row r="273" spans="4:19" x14ac:dyDescent="0.25">
      <c r="D273" s="11"/>
      <c r="E273" s="4"/>
      <c r="R273" s="11"/>
      <c r="S273" s="5"/>
    </row>
    <row r="274" spans="4:19" x14ac:dyDescent="0.25">
      <c r="D274" s="11"/>
      <c r="E274" s="4"/>
      <c r="R274" s="11"/>
      <c r="S274" s="5"/>
    </row>
    <row r="275" spans="4:19" x14ac:dyDescent="0.25">
      <c r="D275" s="11"/>
      <c r="E275" s="4"/>
      <c r="R275" s="11"/>
      <c r="S275" s="5"/>
    </row>
    <row r="276" spans="4:19" x14ac:dyDescent="0.25">
      <c r="D276" s="11"/>
      <c r="E276" s="4"/>
      <c r="R276" s="11"/>
      <c r="S276" s="5"/>
    </row>
    <row r="277" spans="4:19" x14ac:dyDescent="0.25">
      <c r="D277" s="11"/>
      <c r="E277" s="4"/>
      <c r="R277" s="11"/>
      <c r="S277" s="5"/>
    </row>
    <row r="278" spans="4:19" x14ac:dyDescent="0.25">
      <c r="D278" s="11"/>
      <c r="E278" s="4"/>
      <c r="R278" s="11"/>
      <c r="S278" s="5"/>
    </row>
    <row r="279" spans="4:19" x14ac:dyDescent="0.25">
      <c r="D279" s="11"/>
      <c r="E279" s="4"/>
      <c r="R279" s="11"/>
      <c r="S279" s="5"/>
    </row>
    <row r="280" spans="4:19" x14ac:dyDescent="0.25">
      <c r="D280" s="11"/>
      <c r="E280" s="4"/>
      <c r="R280" s="11"/>
      <c r="S280" s="5"/>
    </row>
    <row r="281" spans="4:19" x14ac:dyDescent="0.25">
      <c r="D281" s="11"/>
      <c r="E281" s="4"/>
      <c r="R281" s="11"/>
      <c r="S281" s="5"/>
    </row>
    <row r="282" spans="4:19" x14ac:dyDescent="0.25">
      <c r="D282" s="11"/>
      <c r="E282" s="4"/>
      <c r="R282" s="11"/>
      <c r="S282" s="5"/>
    </row>
    <row r="283" spans="4:19" x14ac:dyDescent="0.25">
      <c r="D283" s="11"/>
      <c r="E283" s="4"/>
      <c r="R283" s="11"/>
      <c r="S283" s="5"/>
    </row>
    <row r="284" spans="4:19" x14ac:dyDescent="0.25">
      <c r="D284" s="11"/>
      <c r="E284" s="4"/>
      <c r="R284" s="11"/>
      <c r="S284" s="5"/>
    </row>
    <row r="285" spans="4:19" x14ac:dyDescent="0.25">
      <c r="D285" s="11"/>
      <c r="E285" s="4"/>
      <c r="R285" s="11"/>
      <c r="S285" s="5"/>
    </row>
    <row r="286" spans="4:19" x14ac:dyDescent="0.25">
      <c r="D286" s="11"/>
      <c r="E286" s="4"/>
      <c r="R286" s="11"/>
      <c r="S286" s="5"/>
    </row>
    <row r="287" spans="4:19" x14ac:dyDescent="0.25">
      <c r="D287" s="11"/>
      <c r="E287" s="4"/>
      <c r="R287" s="11"/>
      <c r="S287" s="5"/>
    </row>
    <row r="288" spans="4:19" x14ac:dyDescent="0.25">
      <c r="D288" s="11"/>
      <c r="E288" s="4"/>
      <c r="R288" s="11"/>
      <c r="S288" s="5"/>
    </row>
    <row r="289" spans="4:19" x14ac:dyDescent="0.25">
      <c r="D289" s="11"/>
      <c r="E289" s="4"/>
      <c r="R289" s="11"/>
      <c r="S289" s="5"/>
    </row>
    <row r="290" spans="4:19" x14ac:dyDescent="0.25">
      <c r="D290" s="11"/>
      <c r="E290" s="4"/>
      <c r="R290" s="11"/>
      <c r="S290" s="5"/>
    </row>
    <row r="291" spans="4:19" x14ac:dyDescent="0.25">
      <c r="D291" s="11"/>
      <c r="E291" s="4"/>
      <c r="R291" s="11"/>
      <c r="S291" s="5"/>
    </row>
    <row r="292" spans="4:19" x14ac:dyDescent="0.25">
      <c r="D292" s="11"/>
      <c r="E292" s="4"/>
      <c r="R292" s="11"/>
      <c r="S292" s="5"/>
    </row>
    <row r="293" spans="4:19" x14ac:dyDescent="0.25">
      <c r="D293" s="11"/>
      <c r="E293" s="4"/>
      <c r="R293" s="11"/>
      <c r="S293" s="5"/>
    </row>
    <row r="294" spans="4:19" x14ac:dyDescent="0.25">
      <c r="D294" s="11"/>
      <c r="E294" s="4"/>
      <c r="R294" s="11"/>
      <c r="S294" s="5"/>
    </row>
    <row r="295" spans="4:19" x14ac:dyDescent="0.25">
      <c r="D295" s="11"/>
      <c r="E295" s="4"/>
      <c r="R295" s="11"/>
      <c r="S295" s="9"/>
    </row>
    <row r="296" spans="4:19" x14ac:dyDescent="0.25">
      <c r="D296" s="11"/>
      <c r="E296" s="4"/>
      <c r="R296" s="11"/>
      <c r="S296" s="9"/>
    </row>
    <row r="297" spans="4:19" x14ac:dyDescent="0.25">
      <c r="D297" s="11"/>
      <c r="E297" s="4"/>
      <c r="R297" s="11"/>
      <c r="S297" s="9"/>
    </row>
    <row r="298" spans="4:19" x14ac:dyDescent="0.25">
      <c r="D298" s="11"/>
      <c r="E298" s="4"/>
      <c r="R298" s="11"/>
      <c r="S298" s="9"/>
    </row>
    <row r="299" spans="4:19" x14ac:dyDescent="0.25">
      <c r="D299" s="11"/>
      <c r="E299" s="4"/>
      <c r="R299" s="11"/>
      <c r="S299" s="9"/>
    </row>
    <row r="300" spans="4:19" x14ac:dyDescent="0.25">
      <c r="D300" s="11"/>
      <c r="E300" s="4"/>
      <c r="R300" s="11"/>
      <c r="S300" s="9"/>
    </row>
    <row r="301" spans="4:19" x14ac:dyDescent="0.25">
      <c r="D301" s="11"/>
      <c r="E301" s="4"/>
      <c r="R301" s="11"/>
      <c r="S301" s="9"/>
    </row>
    <row r="302" spans="4:19" x14ac:dyDescent="0.25">
      <c r="D302" s="11"/>
      <c r="E302" s="4"/>
      <c r="R302" s="11"/>
      <c r="S302" s="9"/>
    </row>
    <row r="303" spans="4:19" x14ac:dyDescent="0.25">
      <c r="D303" s="11"/>
      <c r="E303" s="4"/>
      <c r="R303" s="11"/>
      <c r="S303" s="9"/>
    </row>
    <row r="304" spans="4:19" x14ac:dyDescent="0.25">
      <c r="D304" s="11"/>
      <c r="E304" s="4"/>
      <c r="R304" s="11"/>
      <c r="S304" s="9"/>
    </row>
    <row r="305" spans="4:19" x14ac:dyDescent="0.25">
      <c r="D305" s="11"/>
      <c r="E305" s="4"/>
      <c r="R305" s="11"/>
      <c r="S305" s="9"/>
    </row>
    <row r="306" spans="4:19" x14ac:dyDescent="0.25">
      <c r="D306" s="11"/>
      <c r="E306" s="4"/>
      <c r="R306" s="11"/>
      <c r="S306" s="9"/>
    </row>
    <row r="307" spans="4:19" x14ac:dyDescent="0.25">
      <c r="D307" s="11"/>
      <c r="E307" s="4"/>
      <c r="R307" s="11"/>
      <c r="S307" s="9"/>
    </row>
    <row r="308" spans="4:19" x14ac:dyDescent="0.25">
      <c r="D308" s="11"/>
      <c r="E308" s="4"/>
      <c r="R308" s="11"/>
      <c r="S308" s="9"/>
    </row>
    <row r="309" spans="4:19" x14ac:dyDescent="0.25">
      <c r="D309" s="11"/>
      <c r="E309" s="4"/>
      <c r="R309" s="11"/>
      <c r="S309" s="9"/>
    </row>
    <row r="310" spans="4:19" x14ac:dyDescent="0.25">
      <c r="D310" s="11"/>
      <c r="E310" s="4"/>
      <c r="R310" s="11"/>
      <c r="S310" s="5"/>
    </row>
    <row r="311" spans="4:19" x14ac:dyDescent="0.25">
      <c r="D311" s="11"/>
      <c r="E311" s="4"/>
      <c r="R311" s="11"/>
      <c r="S311" s="5"/>
    </row>
    <row r="312" spans="4:19" x14ac:dyDescent="0.25">
      <c r="D312" s="11"/>
      <c r="E312" s="4"/>
      <c r="R312" s="11"/>
      <c r="S312" s="5"/>
    </row>
    <row r="313" spans="4:19" x14ac:dyDescent="0.25">
      <c r="D313" s="11"/>
      <c r="E313" s="4"/>
      <c r="R313" s="11"/>
      <c r="S313" s="5"/>
    </row>
    <row r="314" spans="4:19" x14ac:dyDescent="0.25">
      <c r="D314" s="11"/>
      <c r="E314" s="4"/>
      <c r="R314" s="11"/>
      <c r="S314" s="5"/>
    </row>
    <row r="315" spans="4:19" x14ac:dyDescent="0.25">
      <c r="D315" s="11"/>
      <c r="E315" s="4"/>
      <c r="R315" s="11"/>
      <c r="S315" s="5"/>
    </row>
    <row r="316" spans="4:19" x14ac:dyDescent="0.25">
      <c r="D316" s="11"/>
      <c r="E316" s="4"/>
      <c r="R316" s="11"/>
      <c r="S316" s="5"/>
    </row>
    <row r="317" spans="4:19" x14ac:dyDescent="0.25">
      <c r="D317" s="11"/>
      <c r="E317" s="4"/>
      <c r="R317" s="11"/>
      <c r="S317" s="5"/>
    </row>
    <row r="318" spans="4:19" x14ac:dyDescent="0.25">
      <c r="D318" s="11"/>
      <c r="E318" s="4"/>
      <c r="R318" s="11"/>
      <c r="S318" s="5"/>
    </row>
    <row r="319" spans="4:19" x14ac:dyDescent="0.25">
      <c r="D319" s="11"/>
      <c r="E319" s="4"/>
      <c r="R319" s="11"/>
      <c r="S319" s="5"/>
    </row>
    <row r="320" spans="4:19" x14ac:dyDescent="0.25">
      <c r="D320" s="11"/>
      <c r="E320" s="4"/>
      <c r="R320" s="11"/>
      <c r="S320" s="5"/>
    </row>
    <row r="321" spans="4:19" x14ac:dyDescent="0.25">
      <c r="D321" s="11"/>
      <c r="E321" s="4"/>
      <c r="R321" s="11"/>
      <c r="S321" s="5"/>
    </row>
    <row r="322" spans="4:19" x14ac:dyDescent="0.25">
      <c r="D322" s="11"/>
      <c r="E322" s="4"/>
      <c r="R322" s="11"/>
      <c r="S322" s="5"/>
    </row>
    <row r="323" spans="4:19" x14ac:dyDescent="0.25">
      <c r="D323" s="11"/>
      <c r="E323" s="22"/>
      <c r="R323" s="11"/>
      <c r="S323" s="5"/>
    </row>
    <row r="324" spans="4:19" x14ac:dyDescent="0.25">
      <c r="D324" s="11"/>
      <c r="E324" s="22"/>
      <c r="R324" s="11"/>
      <c r="S324" s="5"/>
    </row>
    <row r="325" spans="4:19" x14ac:dyDescent="0.25">
      <c r="D325" s="11"/>
      <c r="E325" s="22"/>
      <c r="R325" s="11"/>
      <c r="S325" s="5"/>
    </row>
    <row r="326" spans="4:19" x14ac:dyDescent="0.25">
      <c r="D326" s="11"/>
      <c r="E326" s="22"/>
      <c r="R326" s="11"/>
      <c r="S326" s="5"/>
    </row>
    <row r="327" spans="4:19" x14ac:dyDescent="0.25">
      <c r="D327" s="11"/>
      <c r="E327" s="4"/>
      <c r="R327" s="11"/>
      <c r="S327" s="5"/>
    </row>
    <row r="328" spans="4:19" x14ac:dyDescent="0.25">
      <c r="D328" s="11"/>
      <c r="E328" s="4"/>
      <c r="R328" s="11"/>
      <c r="S328" s="5"/>
    </row>
    <row r="329" spans="4:19" x14ac:dyDescent="0.25">
      <c r="D329" s="11"/>
      <c r="E329" s="4"/>
      <c r="R329" s="11"/>
      <c r="S329" s="5"/>
    </row>
    <row r="330" spans="4:19" x14ac:dyDescent="0.25">
      <c r="D330" s="11"/>
      <c r="E330" s="4"/>
      <c r="R330" s="11"/>
      <c r="S330" s="5"/>
    </row>
    <row r="331" spans="4:19" x14ac:dyDescent="0.25">
      <c r="D331" s="11"/>
      <c r="E331" s="4"/>
      <c r="R331" s="11"/>
      <c r="S331" s="5"/>
    </row>
    <row r="332" spans="4:19" x14ac:dyDescent="0.25">
      <c r="D332" s="11"/>
      <c r="E332" s="4"/>
      <c r="R332" s="11"/>
      <c r="S332" s="5"/>
    </row>
    <row r="333" spans="4:19" x14ac:dyDescent="0.25">
      <c r="D333" s="11"/>
      <c r="E333" s="4"/>
      <c r="R333" s="11"/>
      <c r="S333" s="5"/>
    </row>
    <row r="334" spans="4:19" x14ac:dyDescent="0.25">
      <c r="D334" s="11"/>
      <c r="E334" s="4"/>
      <c r="R334" s="11"/>
      <c r="S334" s="5"/>
    </row>
    <row r="335" spans="4:19" x14ac:dyDescent="0.25">
      <c r="D335" s="11"/>
      <c r="E335" s="4"/>
      <c r="R335" s="11"/>
      <c r="S335" s="5"/>
    </row>
    <row r="336" spans="4:19" x14ac:dyDescent="0.25">
      <c r="D336" s="11"/>
      <c r="E336" s="4"/>
      <c r="R336" s="11"/>
      <c r="S336" s="5"/>
    </row>
    <row r="337" spans="4:19" x14ac:dyDescent="0.25">
      <c r="D337" s="11"/>
      <c r="E337" s="4"/>
      <c r="R337" s="11"/>
      <c r="S337" s="5"/>
    </row>
    <row r="338" spans="4:19" x14ac:dyDescent="0.25">
      <c r="D338" s="11"/>
      <c r="E338" s="4"/>
      <c r="R338" s="11"/>
      <c r="S338" s="5"/>
    </row>
    <row r="339" spans="4:19" x14ac:dyDescent="0.25">
      <c r="D339" s="11"/>
      <c r="E339" s="4"/>
      <c r="R339" s="11"/>
      <c r="S339" s="5"/>
    </row>
    <row r="340" spans="4:19" x14ac:dyDescent="0.25">
      <c r="D340" s="11"/>
      <c r="E340" s="4"/>
      <c r="R340" s="11"/>
      <c r="S340" s="9"/>
    </row>
    <row r="341" spans="4:19" x14ac:dyDescent="0.25">
      <c r="D341" s="11"/>
      <c r="E341" s="4"/>
      <c r="R341" s="11"/>
      <c r="S341" s="9"/>
    </row>
    <row r="342" spans="4:19" x14ac:dyDescent="0.25">
      <c r="D342" s="11"/>
      <c r="E342" s="4"/>
      <c r="R342" s="11"/>
      <c r="S342" s="9"/>
    </row>
    <row r="343" spans="4:19" x14ac:dyDescent="0.25">
      <c r="D343" s="11"/>
      <c r="E343" s="4"/>
      <c r="R343" s="11"/>
      <c r="S343" s="9"/>
    </row>
    <row r="344" spans="4:19" x14ac:dyDescent="0.25">
      <c r="D344" s="11"/>
      <c r="E344" s="4"/>
      <c r="R344" s="11"/>
      <c r="S344" s="9"/>
    </row>
    <row r="345" spans="4:19" x14ac:dyDescent="0.25">
      <c r="D345" s="11"/>
      <c r="E345" s="4"/>
      <c r="R345" s="11"/>
      <c r="S345" s="9"/>
    </row>
    <row r="346" spans="4:19" x14ac:dyDescent="0.25">
      <c r="D346" s="11"/>
      <c r="E346" s="4"/>
      <c r="R346" s="11"/>
      <c r="S346" s="9"/>
    </row>
    <row r="347" spans="4:19" x14ac:dyDescent="0.25">
      <c r="D347" s="11"/>
      <c r="E347" s="4"/>
      <c r="R347" s="11"/>
      <c r="S347" s="9"/>
    </row>
    <row r="348" spans="4:19" x14ac:dyDescent="0.25">
      <c r="D348" s="11"/>
      <c r="E348" s="4"/>
      <c r="R348" s="11"/>
      <c r="S348" s="9"/>
    </row>
    <row r="349" spans="4:19" x14ac:dyDescent="0.25">
      <c r="D349" s="11"/>
      <c r="E349" s="4"/>
      <c r="R349" s="11"/>
      <c r="S349" s="9"/>
    </row>
    <row r="350" spans="4:19" x14ac:dyDescent="0.25">
      <c r="D350" s="11"/>
      <c r="E350" s="4"/>
      <c r="R350" s="11"/>
      <c r="S350" s="9"/>
    </row>
    <row r="351" spans="4:19" x14ac:dyDescent="0.25">
      <c r="D351" s="11"/>
      <c r="E351" s="4"/>
      <c r="R351" s="11"/>
      <c r="S351" s="9"/>
    </row>
    <row r="352" spans="4:19" x14ac:dyDescent="0.25">
      <c r="D352" s="11"/>
      <c r="E352" s="22"/>
      <c r="R352" s="11"/>
      <c r="S352" s="9"/>
    </row>
    <row r="353" spans="4:19" x14ac:dyDescent="0.25">
      <c r="D353" s="11"/>
      <c r="E353" s="4"/>
      <c r="R353" s="11"/>
      <c r="S353" s="9"/>
    </row>
    <row r="354" spans="4:19" x14ac:dyDescent="0.25">
      <c r="D354" s="11"/>
      <c r="E354" s="22"/>
      <c r="R354" s="11"/>
      <c r="S354" s="9"/>
    </row>
    <row r="355" spans="4:19" x14ac:dyDescent="0.25">
      <c r="D355" s="11"/>
      <c r="E355" s="22"/>
      <c r="R355" s="11"/>
      <c r="S355" s="5"/>
    </row>
    <row r="356" spans="4:19" x14ac:dyDescent="0.25">
      <c r="D356" s="11"/>
      <c r="E356" s="4"/>
      <c r="R356" s="11"/>
      <c r="S356" s="5"/>
    </row>
    <row r="357" spans="4:19" x14ac:dyDescent="0.25">
      <c r="D357" s="11"/>
      <c r="E357" s="4"/>
      <c r="R357" s="11"/>
      <c r="S357" s="5"/>
    </row>
    <row r="358" spans="4:19" x14ac:dyDescent="0.25">
      <c r="D358" s="11"/>
      <c r="E358" s="22"/>
      <c r="R358" s="11"/>
      <c r="S358" s="5"/>
    </row>
    <row r="359" spans="4:19" x14ac:dyDescent="0.25">
      <c r="D359" s="11"/>
      <c r="R359" s="11"/>
      <c r="S359" s="5"/>
    </row>
    <row r="360" spans="4:19" x14ac:dyDescent="0.25">
      <c r="D360" s="11"/>
      <c r="E360" s="4"/>
      <c r="R360" s="11"/>
      <c r="S360" s="5"/>
    </row>
    <row r="361" spans="4:19" x14ac:dyDescent="0.25">
      <c r="D361" s="11"/>
      <c r="R361" s="11"/>
      <c r="S361" s="5"/>
    </row>
    <row r="362" spans="4:19" x14ac:dyDescent="0.25">
      <c r="D362" s="11"/>
      <c r="R362" s="11"/>
      <c r="S362" s="5"/>
    </row>
    <row r="363" spans="4:19" x14ac:dyDescent="0.25">
      <c r="D363" s="11"/>
      <c r="E363" s="22"/>
      <c r="R363" s="11"/>
      <c r="S363" s="5"/>
    </row>
    <row r="364" spans="4:19" x14ac:dyDescent="0.25">
      <c r="D364" s="11"/>
      <c r="E364" s="22"/>
      <c r="R364" s="11"/>
      <c r="S364" s="5"/>
    </row>
    <row r="365" spans="4:19" x14ac:dyDescent="0.25">
      <c r="D365" s="11"/>
      <c r="R365" s="11"/>
      <c r="S365" s="5"/>
    </row>
    <row r="366" spans="4:19" x14ac:dyDescent="0.25">
      <c r="D366" s="11"/>
      <c r="E366" s="9"/>
      <c r="R366" s="11"/>
      <c r="S366" s="5"/>
    </row>
    <row r="367" spans="4:19" x14ac:dyDescent="0.25">
      <c r="D367" s="11"/>
      <c r="E367" s="9"/>
      <c r="R367" s="11"/>
      <c r="S367" s="5"/>
    </row>
    <row r="368" spans="4:19" x14ac:dyDescent="0.25">
      <c r="D368" s="11"/>
      <c r="E368" s="9"/>
      <c r="R368" s="11"/>
      <c r="S368" s="5"/>
    </row>
    <row r="369" spans="4:19" x14ac:dyDescent="0.25">
      <c r="D369" s="11"/>
      <c r="E369" s="9"/>
      <c r="R369" s="11"/>
      <c r="S369" s="5"/>
    </row>
    <row r="370" spans="4:19" x14ac:dyDescent="0.25">
      <c r="D370" s="11"/>
      <c r="E370" s="9"/>
      <c r="R370" s="11"/>
      <c r="S370" s="5"/>
    </row>
    <row r="371" spans="4:19" x14ac:dyDescent="0.25">
      <c r="D371" s="11"/>
      <c r="E371" s="9"/>
      <c r="R371" s="11"/>
      <c r="S371" s="5"/>
    </row>
    <row r="372" spans="4:19" x14ac:dyDescent="0.25">
      <c r="D372" s="11"/>
      <c r="E372" s="9"/>
      <c r="R372" s="11"/>
      <c r="S372" s="5"/>
    </row>
    <row r="373" spans="4:19" x14ac:dyDescent="0.25">
      <c r="D373" s="11"/>
      <c r="E373" s="9"/>
      <c r="R373" s="11"/>
      <c r="S373" s="5"/>
    </row>
    <row r="374" spans="4:19" x14ac:dyDescent="0.25">
      <c r="D374" s="11"/>
      <c r="E374" s="5"/>
      <c r="R374" s="11"/>
      <c r="S374" s="5"/>
    </row>
    <row r="375" spans="4:19" x14ac:dyDescent="0.25">
      <c r="D375" s="11"/>
      <c r="E375" s="5"/>
      <c r="R375" s="11"/>
      <c r="S375" s="5"/>
    </row>
    <row r="376" spans="4:19" x14ac:dyDescent="0.25">
      <c r="D376" s="11"/>
      <c r="E376" s="5"/>
      <c r="R376" s="11"/>
      <c r="S376" s="5"/>
    </row>
    <row r="377" spans="4:19" x14ac:dyDescent="0.25">
      <c r="D377" s="11"/>
      <c r="E377" s="5"/>
      <c r="R377" s="11"/>
      <c r="S377" s="5"/>
    </row>
    <row r="378" spans="4:19" x14ac:dyDescent="0.25">
      <c r="D378" s="11"/>
      <c r="E378" s="5"/>
      <c r="R378" s="11"/>
      <c r="S378" s="5"/>
    </row>
    <row r="379" spans="4:19" x14ac:dyDescent="0.25">
      <c r="D379" s="11"/>
      <c r="E379" s="5"/>
      <c r="R379" s="11"/>
      <c r="S379" s="5"/>
    </row>
    <row r="380" spans="4:19" x14ac:dyDescent="0.25">
      <c r="D380" s="11"/>
      <c r="E380" s="5"/>
      <c r="R380" s="11"/>
      <c r="S380" s="5"/>
    </row>
    <row r="381" spans="4:19" x14ac:dyDescent="0.25">
      <c r="D381" s="11"/>
      <c r="E381" s="5"/>
      <c r="R381" s="11"/>
      <c r="S381" s="5"/>
    </row>
    <row r="382" spans="4:19" x14ac:dyDescent="0.25">
      <c r="D382" s="11"/>
      <c r="E382" s="5"/>
      <c r="R382" s="11"/>
      <c r="S382" s="5"/>
    </row>
    <row r="383" spans="4:19" x14ac:dyDescent="0.25">
      <c r="D383" s="11"/>
      <c r="E383" s="5"/>
      <c r="R383" s="11"/>
      <c r="S383" s="5"/>
    </row>
    <row r="384" spans="4:19" x14ac:dyDescent="0.25">
      <c r="D384" s="11"/>
      <c r="E384" s="5"/>
      <c r="R384" s="11"/>
      <c r="S384" s="5"/>
    </row>
    <row r="385" spans="4:19" x14ac:dyDescent="0.25">
      <c r="D385" s="11"/>
      <c r="E385" s="5"/>
      <c r="R385" s="11"/>
      <c r="S385" s="9"/>
    </row>
    <row r="386" spans="4:19" x14ac:dyDescent="0.25">
      <c r="D386" s="11"/>
      <c r="E386" s="5"/>
      <c r="R386" s="11"/>
      <c r="S386" s="9"/>
    </row>
    <row r="387" spans="4:19" x14ac:dyDescent="0.25">
      <c r="D387" s="11"/>
      <c r="E387" s="5"/>
      <c r="R387" s="11"/>
      <c r="S387" s="9"/>
    </row>
    <row r="388" spans="4:19" x14ac:dyDescent="0.25">
      <c r="D388" s="11"/>
      <c r="E388" s="5"/>
      <c r="R388" s="11"/>
      <c r="S388" s="9"/>
    </row>
    <row r="389" spans="4:19" x14ac:dyDescent="0.25">
      <c r="D389" s="11"/>
      <c r="E389" s="5"/>
      <c r="R389" s="11"/>
      <c r="S389" s="9"/>
    </row>
    <row r="390" spans="4:19" x14ac:dyDescent="0.25">
      <c r="D390" s="11"/>
      <c r="E390" s="5"/>
      <c r="R390" s="11"/>
      <c r="S390" s="9"/>
    </row>
    <row r="391" spans="4:19" x14ac:dyDescent="0.25">
      <c r="D391" s="11"/>
      <c r="E391" s="5"/>
      <c r="R391" s="11"/>
      <c r="S391" s="9"/>
    </row>
    <row r="392" spans="4:19" x14ac:dyDescent="0.25">
      <c r="D392" s="11"/>
      <c r="E392" s="5"/>
      <c r="R392" s="11"/>
      <c r="S392" s="9"/>
    </row>
    <row r="393" spans="4:19" x14ac:dyDescent="0.25">
      <c r="D393" s="11"/>
      <c r="E393" s="5"/>
      <c r="R393" s="11"/>
      <c r="S393" s="9"/>
    </row>
    <row r="394" spans="4:19" x14ac:dyDescent="0.25">
      <c r="D394" s="11"/>
      <c r="E394" s="5"/>
      <c r="R394" s="11"/>
      <c r="S394" s="9"/>
    </row>
    <row r="395" spans="4:19" x14ac:dyDescent="0.25">
      <c r="D395" s="11"/>
      <c r="E395" s="5"/>
      <c r="R395" s="11"/>
      <c r="S395" s="9"/>
    </row>
    <row r="396" spans="4:19" x14ac:dyDescent="0.25">
      <c r="D396" s="11"/>
      <c r="E396" s="5"/>
      <c r="R396" s="11"/>
      <c r="S396" s="9"/>
    </row>
    <row r="397" spans="4:19" x14ac:dyDescent="0.25">
      <c r="D397" s="11"/>
      <c r="E397" s="5"/>
      <c r="R397" s="11"/>
      <c r="S397" s="5"/>
    </row>
    <row r="398" spans="4:19" x14ac:dyDescent="0.25">
      <c r="D398" s="11"/>
      <c r="E398" s="5"/>
      <c r="R398" s="11"/>
      <c r="S398" s="5"/>
    </row>
    <row r="399" spans="4:19" x14ac:dyDescent="0.25">
      <c r="D399" s="11"/>
      <c r="E399" s="5"/>
      <c r="R399" s="11"/>
      <c r="S399" s="5"/>
    </row>
    <row r="400" spans="4:19" x14ac:dyDescent="0.25">
      <c r="D400" s="11"/>
      <c r="E400" s="5"/>
      <c r="R400" s="11"/>
      <c r="S400" s="5"/>
    </row>
    <row r="401" spans="4:19" x14ac:dyDescent="0.25">
      <c r="D401" s="11"/>
      <c r="E401" s="5"/>
      <c r="R401" s="11"/>
      <c r="S401" s="5"/>
    </row>
    <row r="402" spans="4:19" x14ac:dyDescent="0.25">
      <c r="D402" s="11"/>
      <c r="E402" s="5"/>
      <c r="R402" s="11"/>
      <c r="S402" s="5"/>
    </row>
    <row r="403" spans="4:19" x14ac:dyDescent="0.25">
      <c r="D403" s="11"/>
      <c r="E403" s="5"/>
      <c r="R403" s="11"/>
      <c r="S403" s="5"/>
    </row>
    <row r="404" spans="4:19" x14ac:dyDescent="0.25">
      <c r="D404" s="11"/>
      <c r="E404" s="9"/>
      <c r="R404" s="11"/>
      <c r="S404" s="5"/>
    </row>
    <row r="405" spans="4:19" x14ac:dyDescent="0.25">
      <c r="D405" s="11"/>
      <c r="E405" s="9"/>
      <c r="R405" s="11"/>
      <c r="S405" s="5"/>
    </row>
    <row r="406" spans="4:19" x14ac:dyDescent="0.25">
      <c r="D406" s="11"/>
      <c r="E406" s="9"/>
      <c r="R406" s="11"/>
      <c r="S406" s="5"/>
    </row>
    <row r="407" spans="4:19" x14ac:dyDescent="0.25">
      <c r="D407" s="11"/>
      <c r="E407" s="9"/>
      <c r="R407" s="11"/>
      <c r="S407" s="5"/>
    </row>
    <row r="408" spans="4:19" x14ac:dyDescent="0.25">
      <c r="D408" s="11"/>
      <c r="E408" s="9"/>
      <c r="R408" s="11"/>
      <c r="S408" s="5"/>
    </row>
    <row r="409" spans="4:19" x14ac:dyDescent="0.25">
      <c r="D409" s="11"/>
      <c r="E409" s="9"/>
      <c r="R409" s="11"/>
      <c r="S409" s="5"/>
    </row>
    <row r="410" spans="4:19" x14ac:dyDescent="0.25">
      <c r="D410" s="11"/>
      <c r="E410" s="9"/>
      <c r="R410" s="11"/>
      <c r="S410" s="5"/>
    </row>
    <row r="411" spans="4:19" x14ac:dyDescent="0.25">
      <c r="D411" s="11"/>
      <c r="E411" s="9"/>
      <c r="R411" s="11"/>
      <c r="S411" s="5"/>
    </row>
    <row r="412" spans="4:19" x14ac:dyDescent="0.25">
      <c r="D412" s="11"/>
      <c r="E412" s="9"/>
      <c r="R412" s="11"/>
      <c r="S412" s="5"/>
    </row>
    <row r="413" spans="4:19" x14ac:dyDescent="0.25">
      <c r="D413" s="11"/>
      <c r="E413" s="9"/>
      <c r="R413" s="11"/>
      <c r="S413" s="5"/>
    </row>
    <row r="414" spans="4:19" x14ac:dyDescent="0.25">
      <c r="D414" s="11"/>
      <c r="E414" s="9"/>
      <c r="R414" s="11"/>
      <c r="S414" s="5"/>
    </row>
    <row r="415" spans="4:19" x14ac:dyDescent="0.25">
      <c r="D415" s="11"/>
      <c r="E415" s="9"/>
      <c r="R415" s="11"/>
      <c r="S415" s="5"/>
    </row>
    <row r="416" spans="4:19" x14ac:dyDescent="0.25">
      <c r="D416" s="11"/>
      <c r="E416" s="5"/>
      <c r="R416" s="11"/>
      <c r="S416" s="5"/>
    </row>
    <row r="417" spans="4:19" x14ac:dyDescent="0.25">
      <c r="D417" s="11"/>
      <c r="E417" s="5"/>
      <c r="R417" s="11"/>
      <c r="S417" s="5"/>
    </row>
    <row r="418" spans="4:19" x14ac:dyDescent="0.25">
      <c r="D418" s="11"/>
      <c r="E418" s="5"/>
      <c r="R418" s="11"/>
      <c r="S418" s="5"/>
    </row>
    <row r="419" spans="4:19" x14ac:dyDescent="0.25">
      <c r="D419" s="11"/>
      <c r="E419" s="5"/>
      <c r="R419" s="11"/>
      <c r="S419" s="5"/>
    </row>
    <row r="420" spans="4:19" x14ac:dyDescent="0.25">
      <c r="D420" s="11"/>
      <c r="E420" s="5"/>
      <c r="R420" s="11"/>
      <c r="S420" s="5"/>
    </row>
    <row r="421" spans="4:19" x14ac:dyDescent="0.25">
      <c r="D421" s="11"/>
      <c r="E421" s="5"/>
      <c r="R421" s="11"/>
      <c r="S421" s="9"/>
    </row>
    <row r="422" spans="4:19" x14ac:dyDescent="0.25">
      <c r="D422" s="11"/>
      <c r="E422" s="5"/>
      <c r="R422" s="11"/>
      <c r="S422" s="9"/>
    </row>
    <row r="423" spans="4:19" x14ac:dyDescent="0.25">
      <c r="D423" s="11"/>
      <c r="E423" s="5"/>
      <c r="R423" s="11"/>
      <c r="S423" s="9"/>
    </row>
    <row r="424" spans="4:19" x14ac:dyDescent="0.25">
      <c r="D424" s="11"/>
      <c r="E424" s="5"/>
      <c r="R424" s="11"/>
      <c r="S424" s="9"/>
    </row>
    <row r="425" spans="4:19" x14ac:dyDescent="0.25">
      <c r="D425" s="11"/>
      <c r="E425" s="5"/>
      <c r="R425" s="11"/>
      <c r="S425" s="9"/>
    </row>
    <row r="426" spans="4:19" x14ac:dyDescent="0.25">
      <c r="D426" s="11"/>
      <c r="E426" s="5"/>
      <c r="R426" s="11"/>
      <c r="S426" s="9"/>
    </row>
    <row r="427" spans="4:19" x14ac:dyDescent="0.25">
      <c r="D427" s="11"/>
      <c r="E427" s="5"/>
      <c r="R427" s="11"/>
      <c r="S427" s="9"/>
    </row>
    <row r="428" spans="4:19" x14ac:dyDescent="0.25">
      <c r="D428" s="11"/>
      <c r="E428" s="5"/>
      <c r="R428" s="11"/>
      <c r="S428" s="9"/>
    </row>
    <row r="429" spans="4:19" x14ac:dyDescent="0.25">
      <c r="D429" s="11"/>
      <c r="E429" s="5"/>
      <c r="R429" s="11"/>
      <c r="S429" s="9"/>
    </row>
    <row r="430" spans="4:19" x14ac:dyDescent="0.25">
      <c r="D430" s="11"/>
      <c r="E430" s="5"/>
      <c r="R430" s="11"/>
      <c r="S430" s="5"/>
    </row>
    <row r="431" spans="4:19" x14ac:dyDescent="0.25">
      <c r="D431" s="11"/>
      <c r="E431" s="5"/>
      <c r="R431" s="11"/>
      <c r="S431" s="5"/>
    </row>
    <row r="432" spans="4:19" x14ac:dyDescent="0.25">
      <c r="D432" s="11"/>
      <c r="E432" s="5"/>
      <c r="R432" s="11"/>
      <c r="S432" s="5"/>
    </row>
    <row r="433" spans="4:19" x14ac:dyDescent="0.25">
      <c r="D433" s="11"/>
      <c r="E433" s="5"/>
      <c r="R433" s="11"/>
      <c r="S433" s="5"/>
    </row>
    <row r="434" spans="4:19" x14ac:dyDescent="0.25">
      <c r="D434" s="11"/>
      <c r="E434" s="5"/>
      <c r="R434" s="11"/>
      <c r="S434" s="5"/>
    </row>
    <row r="435" spans="4:19" x14ac:dyDescent="0.25">
      <c r="D435" s="11"/>
      <c r="E435" s="5"/>
      <c r="R435" s="11"/>
      <c r="S435" s="5"/>
    </row>
    <row r="436" spans="4:19" x14ac:dyDescent="0.25">
      <c r="D436" s="11"/>
      <c r="E436" s="5"/>
      <c r="R436" s="11"/>
      <c r="S436" s="5"/>
    </row>
    <row r="437" spans="4:19" x14ac:dyDescent="0.25">
      <c r="D437" s="11"/>
      <c r="E437" s="5"/>
      <c r="R437" s="11"/>
      <c r="S437" s="5"/>
    </row>
    <row r="438" spans="4:19" x14ac:dyDescent="0.25">
      <c r="D438" s="11"/>
      <c r="E438" s="5"/>
      <c r="R438" s="11"/>
      <c r="S438" s="5"/>
    </row>
    <row r="439" spans="4:19" x14ac:dyDescent="0.25">
      <c r="D439" s="11"/>
      <c r="E439" s="5"/>
      <c r="R439" s="11"/>
      <c r="S439" s="5"/>
    </row>
    <row r="440" spans="4:19" x14ac:dyDescent="0.25">
      <c r="D440" s="11"/>
      <c r="E440" s="9"/>
      <c r="R440" s="11"/>
      <c r="S440" s="5"/>
    </row>
    <row r="441" spans="4:19" x14ac:dyDescent="0.25">
      <c r="D441" s="11"/>
      <c r="E441" s="9"/>
      <c r="R441" s="11"/>
      <c r="S441" s="5"/>
    </row>
    <row r="442" spans="4:19" x14ac:dyDescent="0.25">
      <c r="D442" s="11"/>
      <c r="E442" s="9"/>
      <c r="R442" s="11"/>
      <c r="S442" s="5"/>
    </row>
    <row r="443" spans="4:19" x14ac:dyDescent="0.25">
      <c r="D443" s="11"/>
      <c r="E443" s="9"/>
      <c r="R443" s="11"/>
      <c r="S443" s="5"/>
    </row>
    <row r="444" spans="4:19" x14ac:dyDescent="0.25">
      <c r="D444" s="11"/>
      <c r="E444" s="9"/>
      <c r="R444" s="11"/>
      <c r="S444" s="5"/>
    </row>
    <row r="445" spans="4:19" x14ac:dyDescent="0.25">
      <c r="D445" s="11"/>
      <c r="E445" s="9"/>
      <c r="R445" s="11"/>
      <c r="S445" s="5"/>
    </row>
    <row r="446" spans="4:19" x14ac:dyDescent="0.25">
      <c r="D446" s="11"/>
      <c r="E446" s="9"/>
      <c r="R446" s="11"/>
      <c r="S446" s="5"/>
    </row>
    <row r="447" spans="4:19" x14ac:dyDescent="0.25">
      <c r="D447" s="11"/>
      <c r="E447" s="9"/>
      <c r="R447" s="11"/>
      <c r="S447" s="5"/>
    </row>
    <row r="448" spans="4:19" x14ac:dyDescent="0.25">
      <c r="D448" s="11"/>
      <c r="E448" s="9"/>
      <c r="R448" s="11"/>
      <c r="S448" s="9"/>
    </row>
    <row r="449" spans="4:19" x14ac:dyDescent="0.25">
      <c r="D449" s="11"/>
      <c r="E449" s="5"/>
      <c r="R449" s="11"/>
      <c r="S449" s="9"/>
    </row>
    <row r="450" spans="4:19" x14ac:dyDescent="0.25">
      <c r="D450" s="11"/>
      <c r="E450" s="5"/>
      <c r="R450" s="11"/>
      <c r="S450" s="9"/>
    </row>
    <row r="451" spans="4:19" x14ac:dyDescent="0.25">
      <c r="D451" s="11"/>
      <c r="E451" s="5"/>
      <c r="R451" s="11"/>
      <c r="S451" s="9"/>
    </row>
    <row r="452" spans="4:19" x14ac:dyDescent="0.25">
      <c r="D452" s="11"/>
      <c r="E452" s="5"/>
      <c r="R452" s="11"/>
      <c r="S452" s="9"/>
    </row>
    <row r="453" spans="4:19" x14ac:dyDescent="0.25">
      <c r="D453" s="11"/>
      <c r="E453" s="5"/>
      <c r="R453" s="11"/>
      <c r="S453" s="9"/>
    </row>
    <row r="454" spans="4:19" x14ac:dyDescent="0.25">
      <c r="D454" s="11"/>
      <c r="E454" s="5"/>
      <c r="R454" s="11"/>
      <c r="S454" s="5"/>
    </row>
    <row r="455" spans="4:19" x14ac:dyDescent="0.25">
      <c r="D455" s="11"/>
      <c r="E455" s="5"/>
      <c r="R455" s="11"/>
      <c r="S455" s="5"/>
    </row>
    <row r="456" spans="4:19" x14ac:dyDescent="0.25">
      <c r="D456" s="11"/>
      <c r="E456" s="5"/>
      <c r="R456" s="11"/>
      <c r="S456" s="5"/>
    </row>
    <row r="457" spans="4:19" x14ac:dyDescent="0.25">
      <c r="D457" s="11"/>
      <c r="E457" s="5"/>
      <c r="R457" s="11"/>
      <c r="S457" s="5"/>
    </row>
    <row r="458" spans="4:19" x14ac:dyDescent="0.25">
      <c r="D458" s="11"/>
      <c r="E458" s="5"/>
      <c r="R458" s="11"/>
      <c r="S458" s="5"/>
    </row>
    <row r="459" spans="4:19" x14ac:dyDescent="0.25">
      <c r="D459" s="11"/>
      <c r="E459" s="5"/>
      <c r="R459" s="11"/>
      <c r="S459" s="5"/>
    </row>
    <row r="460" spans="4:19" x14ac:dyDescent="0.25">
      <c r="D460" s="11"/>
      <c r="E460" s="5"/>
      <c r="R460" s="11"/>
      <c r="S460" s="5"/>
    </row>
    <row r="461" spans="4:19" x14ac:dyDescent="0.25">
      <c r="D461" s="11"/>
      <c r="E461" s="5"/>
      <c r="R461" s="11"/>
      <c r="S461" s="5"/>
    </row>
    <row r="462" spans="4:19" x14ac:dyDescent="0.25">
      <c r="D462" s="11"/>
      <c r="E462" s="5"/>
      <c r="R462" s="11"/>
      <c r="S462" s="5"/>
    </row>
    <row r="463" spans="4:19" x14ac:dyDescent="0.25">
      <c r="D463" s="11"/>
      <c r="E463" s="5"/>
      <c r="R463" s="11"/>
      <c r="S463" s="5"/>
    </row>
    <row r="464" spans="4:19" x14ac:dyDescent="0.25">
      <c r="D464" s="11"/>
      <c r="E464" s="5"/>
      <c r="R464" s="11"/>
      <c r="S464" s="5"/>
    </row>
    <row r="465" spans="4:19" x14ac:dyDescent="0.25">
      <c r="D465" s="11"/>
      <c r="E465" s="5"/>
      <c r="R465" s="11"/>
      <c r="S465" s="5"/>
    </row>
    <row r="466" spans="4:19" x14ac:dyDescent="0.25">
      <c r="D466" s="11"/>
      <c r="E466" s="5"/>
      <c r="R466" s="11"/>
      <c r="S466" s="5"/>
    </row>
    <row r="467" spans="4:19" x14ac:dyDescent="0.25">
      <c r="D467" s="11"/>
      <c r="E467" s="9"/>
      <c r="R467" s="11"/>
      <c r="S467" s="5"/>
    </row>
    <row r="468" spans="4:19" x14ac:dyDescent="0.25">
      <c r="D468" s="11"/>
      <c r="E468" s="9"/>
      <c r="R468" s="11"/>
      <c r="S468" s="5"/>
    </row>
    <row r="469" spans="4:19" x14ac:dyDescent="0.25">
      <c r="D469" s="11"/>
      <c r="E469" s="9"/>
      <c r="R469" s="11"/>
      <c r="S469" s="5"/>
    </row>
    <row r="470" spans="4:19" x14ac:dyDescent="0.25">
      <c r="D470" s="11"/>
      <c r="E470" s="9"/>
      <c r="R470" s="11"/>
      <c r="S470" s="5"/>
    </row>
    <row r="471" spans="4:19" x14ac:dyDescent="0.25">
      <c r="D471" s="11"/>
      <c r="E471" s="9"/>
      <c r="R471" s="11"/>
      <c r="S471" s="5"/>
    </row>
    <row r="472" spans="4:19" x14ac:dyDescent="0.25">
      <c r="D472" s="11"/>
      <c r="E472" s="9"/>
      <c r="R472" s="11"/>
      <c r="S472" s="5"/>
    </row>
    <row r="473" spans="4:19" x14ac:dyDescent="0.25">
      <c r="D473" s="11"/>
      <c r="E473" s="5"/>
      <c r="R473" s="11"/>
      <c r="S473" s="5"/>
    </row>
    <row r="474" spans="4:19" x14ac:dyDescent="0.25">
      <c r="D474" s="11"/>
      <c r="E474" s="5"/>
      <c r="R474" s="11"/>
      <c r="S474" s="5"/>
    </row>
    <row r="475" spans="4:19" x14ac:dyDescent="0.25">
      <c r="D475" s="11"/>
      <c r="E475" s="5"/>
    </row>
    <row r="476" spans="4:19" x14ac:dyDescent="0.25">
      <c r="D476" s="11"/>
      <c r="E476" s="5"/>
    </row>
    <row r="477" spans="4:19" x14ac:dyDescent="0.25">
      <c r="D477" s="11"/>
      <c r="E477" s="5"/>
    </row>
    <row r="478" spans="4:19" x14ac:dyDescent="0.25">
      <c r="D478" s="11"/>
      <c r="E478" s="5"/>
    </row>
    <row r="479" spans="4:19" x14ac:dyDescent="0.25">
      <c r="D479" s="11"/>
      <c r="E479" s="5"/>
    </row>
    <row r="480" spans="4:19" x14ac:dyDescent="0.25">
      <c r="D480" s="11"/>
      <c r="E480" s="5"/>
    </row>
    <row r="481" spans="4:5" x14ac:dyDescent="0.25">
      <c r="D481" s="11"/>
      <c r="E481" s="5"/>
    </row>
    <row r="482" spans="4:5" x14ac:dyDescent="0.25">
      <c r="D482" s="11"/>
      <c r="E482" s="5"/>
    </row>
    <row r="483" spans="4:5" x14ac:dyDescent="0.25">
      <c r="D483" s="11"/>
      <c r="E483" s="5"/>
    </row>
    <row r="484" spans="4:5" x14ac:dyDescent="0.25">
      <c r="D484" s="11"/>
      <c r="E484" s="5"/>
    </row>
    <row r="485" spans="4:5" x14ac:dyDescent="0.25">
      <c r="D485" s="11"/>
      <c r="E485" s="5"/>
    </row>
    <row r="486" spans="4:5" x14ac:dyDescent="0.25">
      <c r="D486" s="11"/>
      <c r="E486" s="5"/>
    </row>
    <row r="487" spans="4:5" x14ac:dyDescent="0.25">
      <c r="D487" s="11"/>
      <c r="E487" s="5"/>
    </row>
    <row r="488" spans="4:5" x14ac:dyDescent="0.25">
      <c r="D488" s="11"/>
      <c r="E488" s="5"/>
    </row>
    <row r="489" spans="4:5" x14ac:dyDescent="0.25">
      <c r="D489" s="11"/>
      <c r="E489" s="5"/>
    </row>
    <row r="490" spans="4:5" x14ac:dyDescent="0.25">
      <c r="D490" s="11"/>
      <c r="E490" s="5"/>
    </row>
    <row r="491" spans="4:5" x14ac:dyDescent="0.25">
      <c r="D491" s="11"/>
      <c r="E491" s="5"/>
    </row>
    <row r="492" spans="4:5" x14ac:dyDescent="0.25">
      <c r="D492" s="11"/>
      <c r="E492" s="5"/>
    </row>
    <row r="493" spans="4:5" x14ac:dyDescent="0.25">
      <c r="D493" s="11"/>
      <c r="E493" s="5"/>
    </row>
  </sheetData>
  <mergeCells count="2">
    <mergeCell ref="D68:J68"/>
    <mergeCell ref="D117:M117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"/>
  <sheetViews>
    <sheetView topLeftCell="A35" workbookViewId="0">
      <selection activeCell="C35" sqref="C35"/>
    </sheetView>
  </sheetViews>
  <sheetFormatPr baseColWidth="10" defaultRowHeight="15" x14ac:dyDescent="0.25"/>
  <sheetData>
    <row r="1" spans="1:26" x14ac:dyDescent="0.25">
      <c r="A1" s="18" t="s">
        <v>230</v>
      </c>
      <c r="B1" s="18"/>
    </row>
    <row r="2" spans="1:26" x14ac:dyDescent="0.25">
      <c r="B2" t="s">
        <v>227</v>
      </c>
      <c r="C2" t="s">
        <v>187</v>
      </c>
      <c r="D2" t="s">
        <v>192</v>
      </c>
      <c r="E2" t="s">
        <v>193</v>
      </c>
      <c r="F2" t="s">
        <v>188</v>
      </c>
      <c r="G2" t="s">
        <v>189</v>
      </c>
      <c r="H2" t="s">
        <v>191</v>
      </c>
      <c r="I2" t="s">
        <v>194</v>
      </c>
      <c r="J2" t="s">
        <v>195</v>
      </c>
      <c r="K2" t="s">
        <v>190</v>
      </c>
      <c r="L2" t="s">
        <v>196</v>
      </c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26" x14ac:dyDescent="0.25">
      <c r="B3" t="s">
        <v>38</v>
      </c>
      <c r="C3">
        <v>9.3000000000000007</v>
      </c>
      <c r="D3">
        <v>5.5</v>
      </c>
      <c r="E3">
        <v>1.6</v>
      </c>
      <c r="F3">
        <v>1.1000000000000001</v>
      </c>
      <c r="G3">
        <v>0.5</v>
      </c>
      <c r="H3">
        <v>0.4</v>
      </c>
      <c r="I3" s="5">
        <v>0.31</v>
      </c>
      <c r="J3">
        <v>0.1</v>
      </c>
      <c r="K3">
        <v>0.2</v>
      </c>
      <c r="L3">
        <v>0.3</v>
      </c>
      <c r="M3" s="31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31"/>
    </row>
    <row r="4" spans="1:26" x14ac:dyDescent="0.25">
      <c r="B4" t="s">
        <v>39</v>
      </c>
      <c r="C4">
        <v>10.1</v>
      </c>
      <c r="D4" s="5">
        <v>6</v>
      </c>
      <c r="E4">
        <v>1.4</v>
      </c>
      <c r="F4">
        <v>1.2</v>
      </c>
      <c r="G4">
        <v>0.6</v>
      </c>
      <c r="H4">
        <v>0.5</v>
      </c>
      <c r="I4">
        <v>0.3</v>
      </c>
      <c r="J4">
        <v>0.1</v>
      </c>
      <c r="K4">
        <v>0.1</v>
      </c>
      <c r="L4">
        <v>0.3</v>
      </c>
      <c r="M4" s="31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31"/>
    </row>
    <row r="5" spans="1:26" x14ac:dyDescent="0.25">
      <c r="B5" t="s">
        <v>40</v>
      </c>
      <c r="C5">
        <v>7.5</v>
      </c>
      <c r="D5">
        <v>6.1</v>
      </c>
      <c r="E5">
        <v>1.8</v>
      </c>
      <c r="F5">
        <v>1.2</v>
      </c>
      <c r="G5">
        <v>0.8</v>
      </c>
      <c r="H5">
        <v>0.6</v>
      </c>
      <c r="I5">
        <v>0.2</v>
      </c>
      <c r="J5">
        <v>0.1</v>
      </c>
      <c r="K5">
        <v>0.1</v>
      </c>
      <c r="L5">
        <v>0.2</v>
      </c>
      <c r="M5" s="31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31"/>
    </row>
    <row r="6" spans="1:26" x14ac:dyDescent="0.25">
      <c r="M6" s="31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31"/>
    </row>
    <row r="7" spans="1:26" x14ac:dyDescent="0.25">
      <c r="M7" s="31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31"/>
    </row>
    <row r="8" spans="1:26" x14ac:dyDescent="0.25">
      <c r="G8" s="31"/>
      <c r="H8" s="31"/>
      <c r="I8" s="31"/>
      <c r="J8" s="31"/>
      <c r="K8" s="31"/>
      <c r="L8" s="31"/>
      <c r="M8" s="31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31"/>
    </row>
    <row r="9" spans="1:26" x14ac:dyDescent="0.25">
      <c r="G9" s="31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31"/>
    </row>
    <row r="10" spans="1:26" x14ac:dyDescent="0.25">
      <c r="G10" s="31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31"/>
    </row>
    <row r="11" spans="1:26" x14ac:dyDescent="0.25">
      <c r="A11" s="83"/>
      <c r="B11" s="83"/>
      <c r="C11" s="83"/>
      <c r="D11" s="83"/>
      <c r="E11" s="83"/>
      <c r="F11" s="83"/>
      <c r="G11" s="31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31"/>
    </row>
    <row r="12" spans="1:26" x14ac:dyDescent="0.25">
      <c r="A12" s="83"/>
      <c r="B12" s="83"/>
      <c r="C12" s="83"/>
      <c r="D12" s="83"/>
      <c r="E12" s="83"/>
      <c r="F12" s="83"/>
      <c r="G12" s="31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31"/>
    </row>
    <row r="13" spans="1:26" x14ac:dyDescent="0.25">
      <c r="A13" s="83"/>
      <c r="B13" s="83"/>
      <c r="C13" s="83"/>
      <c r="D13" s="83"/>
      <c r="E13" s="83"/>
      <c r="F13" s="83"/>
      <c r="G13" s="31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31"/>
    </row>
    <row r="14" spans="1:26" x14ac:dyDescent="0.25">
      <c r="A14" s="83"/>
      <c r="B14" s="83"/>
      <c r="C14" s="83"/>
      <c r="D14" s="83"/>
      <c r="E14" s="83"/>
      <c r="F14" s="83"/>
      <c r="G14" s="31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31"/>
    </row>
    <row r="15" spans="1:26" x14ac:dyDescent="0.25">
      <c r="A15" s="83"/>
      <c r="B15" s="83"/>
      <c r="C15" s="83"/>
      <c r="D15" s="83"/>
      <c r="E15" s="83"/>
      <c r="F15" s="83"/>
      <c r="G15" s="31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31"/>
    </row>
    <row r="16" spans="1:26" x14ac:dyDescent="0.25">
      <c r="A16" s="83"/>
      <c r="B16" s="83"/>
      <c r="C16" s="83"/>
      <c r="D16" s="83"/>
      <c r="E16" s="83"/>
      <c r="F16" s="83"/>
      <c r="G16" s="31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31"/>
    </row>
    <row r="17" spans="1:26" x14ac:dyDescent="0.25">
      <c r="A17" s="31"/>
      <c r="B17" s="31"/>
      <c r="C17" s="31"/>
      <c r="D17" s="31"/>
      <c r="E17" s="31"/>
      <c r="F17" s="31"/>
      <c r="G17" s="31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31"/>
    </row>
    <row r="18" spans="1:26" x14ac:dyDescent="0.25">
      <c r="G18" s="31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31"/>
    </row>
    <row r="19" spans="1:26" x14ac:dyDescent="0.25">
      <c r="G19" s="31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31"/>
    </row>
    <row r="20" spans="1:26" x14ac:dyDescent="0.25">
      <c r="G20" s="31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31"/>
    </row>
    <row r="21" spans="1:26" x14ac:dyDescent="0.25">
      <c r="G21" s="31"/>
      <c r="H21" s="31"/>
      <c r="I21" s="31"/>
      <c r="J21" s="31"/>
      <c r="K21" s="31"/>
      <c r="L21" s="31"/>
      <c r="M21" s="31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31"/>
    </row>
    <row r="22" spans="1:26" x14ac:dyDescent="0.25">
      <c r="G22" s="31"/>
      <c r="H22" s="31"/>
      <c r="I22" s="31"/>
      <c r="J22" s="31"/>
      <c r="K22" s="31"/>
      <c r="L22" s="31"/>
      <c r="M22" s="31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31"/>
    </row>
    <row r="23" spans="1:26" x14ac:dyDescent="0.25">
      <c r="M23" s="31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31"/>
    </row>
    <row r="24" spans="1:26" x14ac:dyDescent="0.25">
      <c r="M24" s="31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31"/>
    </row>
    <row r="25" spans="1:26" x14ac:dyDescent="0.25">
      <c r="M25" s="31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31"/>
    </row>
    <row r="26" spans="1:26" x14ac:dyDescent="0.25">
      <c r="M26" s="31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31"/>
    </row>
    <row r="27" spans="1:26" x14ac:dyDescent="0.25"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spans="1:26" x14ac:dyDescent="0.25">
      <c r="D28">
        <v>5.8</v>
      </c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1:26" x14ac:dyDescent="0.25">
      <c r="D29" s="5">
        <v>5</v>
      </c>
    </row>
    <row r="30" spans="1:26" x14ac:dyDescent="0.25">
      <c r="A30" s="18" t="s">
        <v>231</v>
      </c>
      <c r="B30" s="18"/>
      <c r="D30">
        <v>6.6</v>
      </c>
    </row>
    <row r="31" spans="1:26" x14ac:dyDescent="0.25">
      <c r="C31" t="s">
        <v>187</v>
      </c>
      <c r="D31" t="s">
        <v>192</v>
      </c>
      <c r="E31" t="s">
        <v>193</v>
      </c>
      <c r="F31" t="s">
        <v>188</v>
      </c>
      <c r="G31" t="s">
        <v>189</v>
      </c>
      <c r="H31" t="s">
        <v>191</v>
      </c>
      <c r="I31" t="s">
        <v>194</v>
      </c>
      <c r="J31" t="s">
        <v>195</v>
      </c>
      <c r="K31" t="s">
        <v>190</v>
      </c>
      <c r="L31" t="s">
        <v>196</v>
      </c>
    </row>
    <row r="32" spans="1:26" x14ac:dyDescent="0.25">
      <c r="B32" t="s">
        <v>38</v>
      </c>
      <c r="C32">
        <v>5.8</v>
      </c>
      <c r="D32">
        <v>7.1</v>
      </c>
      <c r="E32">
        <v>1.1000000000000001</v>
      </c>
      <c r="F32">
        <v>1.1000000000000001</v>
      </c>
      <c r="G32">
        <v>0.5</v>
      </c>
      <c r="H32" s="5">
        <v>0.1</v>
      </c>
      <c r="I32">
        <v>0.9</v>
      </c>
      <c r="J32">
        <v>1</v>
      </c>
      <c r="K32">
        <v>0.2</v>
      </c>
      <c r="L32">
        <v>1.1000000000000001</v>
      </c>
    </row>
    <row r="33" spans="2:13" x14ac:dyDescent="0.25">
      <c r="B33" t="s">
        <v>39</v>
      </c>
      <c r="C33" s="5">
        <v>5</v>
      </c>
      <c r="D33">
        <v>7.8</v>
      </c>
      <c r="E33">
        <v>1.4</v>
      </c>
      <c r="F33">
        <v>1.4</v>
      </c>
      <c r="G33">
        <v>0.8</v>
      </c>
      <c r="H33">
        <v>0.2</v>
      </c>
      <c r="I33">
        <v>0.2</v>
      </c>
      <c r="J33">
        <v>0.3</v>
      </c>
      <c r="K33" s="5">
        <v>1</v>
      </c>
      <c r="L33">
        <v>0.7</v>
      </c>
    </row>
    <row r="34" spans="2:13" x14ac:dyDescent="0.25">
      <c r="B34" t="s">
        <v>40</v>
      </c>
      <c r="C34">
        <v>6.6</v>
      </c>
      <c r="D34">
        <v>6.8</v>
      </c>
      <c r="E34">
        <v>1.3</v>
      </c>
      <c r="F34">
        <v>1.3</v>
      </c>
      <c r="G34">
        <v>0.7</v>
      </c>
      <c r="H34">
        <v>0.2</v>
      </c>
      <c r="I34">
        <v>0.3</v>
      </c>
      <c r="J34">
        <v>0.9</v>
      </c>
      <c r="K34">
        <v>0.3</v>
      </c>
      <c r="L34">
        <v>1.6</v>
      </c>
    </row>
    <row r="37" spans="2:13" x14ac:dyDescent="0.25">
      <c r="E37" s="83"/>
      <c r="F37" s="83"/>
      <c r="G37" s="83"/>
      <c r="H37" s="83"/>
    </row>
    <row r="38" spans="2:13" x14ac:dyDescent="0.25">
      <c r="E38" s="83"/>
      <c r="F38" s="84"/>
      <c r="G38" s="83"/>
      <c r="H38" s="83"/>
    </row>
    <row r="39" spans="2:13" x14ac:dyDescent="0.25">
      <c r="E39" s="83"/>
      <c r="F39" s="84"/>
      <c r="G39" s="83"/>
      <c r="H39" s="83"/>
    </row>
    <row r="40" spans="2:13" x14ac:dyDescent="0.25">
      <c r="E40" s="83"/>
      <c r="F40" s="83"/>
      <c r="G40" s="83"/>
      <c r="H40" s="83"/>
      <c r="I40" s="31"/>
      <c r="J40" s="31"/>
      <c r="K40" s="31"/>
      <c r="L40" s="31"/>
      <c r="M40" s="31"/>
    </row>
    <row r="41" spans="2:13" x14ac:dyDescent="0.25">
      <c r="E41" s="83"/>
      <c r="F41" s="84"/>
      <c r="G41" s="83"/>
      <c r="H41" s="83"/>
      <c r="I41" s="31"/>
      <c r="J41" s="83"/>
      <c r="K41" s="83"/>
      <c r="L41" s="83"/>
      <c r="M41" s="83"/>
    </row>
    <row r="42" spans="2:13" x14ac:dyDescent="0.25">
      <c r="E42" s="83"/>
      <c r="F42" s="84"/>
      <c r="G42" s="83"/>
      <c r="H42" s="83"/>
      <c r="I42" s="31"/>
      <c r="J42" s="83"/>
      <c r="K42" s="83"/>
      <c r="L42" s="83"/>
      <c r="M42" s="83"/>
    </row>
    <row r="43" spans="2:13" x14ac:dyDescent="0.25">
      <c r="E43" s="83"/>
      <c r="F43" s="83"/>
      <c r="G43" s="83"/>
      <c r="H43" s="83"/>
      <c r="I43" s="31"/>
      <c r="J43" s="83"/>
      <c r="K43" s="83"/>
      <c r="L43" s="83"/>
      <c r="M43" s="83"/>
    </row>
    <row r="44" spans="2:13" x14ac:dyDescent="0.25">
      <c r="E44" s="83"/>
      <c r="F44" s="83"/>
      <c r="G44" s="83"/>
      <c r="H44" s="83"/>
      <c r="I44" s="31"/>
      <c r="J44" s="83"/>
      <c r="K44" s="83"/>
      <c r="L44" s="83"/>
      <c r="M44" s="83"/>
    </row>
    <row r="45" spans="2:13" x14ac:dyDescent="0.25">
      <c r="E45" s="83"/>
      <c r="F45" s="83"/>
      <c r="G45" s="83"/>
      <c r="H45" s="83"/>
      <c r="I45" s="31"/>
      <c r="J45" s="83"/>
      <c r="K45" s="83"/>
      <c r="L45" s="83"/>
      <c r="M45" s="83"/>
    </row>
    <row r="46" spans="2:13" x14ac:dyDescent="0.25">
      <c r="E46" s="83"/>
      <c r="F46" s="83"/>
      <c r="G46" s="83"/>
      <c r="H46" s="83"/>
      <c r="I46" s="31"/>
      <c r="J46" s="83"/>
      <c r="K46" s="83"/>
      <c r="L46" s="83"/>
      <c r="M46" s="83"/>
    </row>
    <row r="47" spans="2:13" x14ac:dyDescent="0.25">
      <c r="E47" s="83"/>
      <c r="F47" s="83"/>
      <c r="G47" s="83"/>
      <c r="H47" s="83"/>
      <c r="I47" s="31"/>
      <c r="J47" s="83"/>
      <c r="K47" s="83"/>
      <c r="L47" s="83"/>
      <c r="M47" s="83"/>
    </row>
    <row r="48" spans="2:13" x14ac:dyDescent="0.25">
      <c r="E48" s="83"/>
      <c r="F48" s="83"/>
      <c r="G48" s="83"/>
      <c r="H48" s="83"/>
      <c r="I48" s="31"/>
      <c r="J48" s="31"/>
      <c r="K48" s="31"/>
      <c r="L48" s="31"/>
      <c r="M48" s="31"/>
    </row>
    <row r="49" spans="5:13" x14ac:dyDescent="0.25">
      <c r="E49" s="83"/>
      <c r="F49" s="83"/>
      <c r="G49" s="83"/>
      <c r="H49" s="83"/>
      <c r="I49" s="31"/>
      <c r="J49" s="31"/>
      <c r="K49" s="31"/>
      <c r="L49" s="31"/>
      <c r="M49" s="31"/>
    </row>
    <row r="50" spans="5:13" x14ac:dyDescent="0.25">
      <c r="E50" s="83"/>
      <c r="F50" s="83"/>
      <c r="G50" s="83"/>
      <c r="H50" s="83"/>
      <c r="I50" s="31"/>
      <c r="J50" s="31"/>
      <c r="K50" s="31"/>
      <c r="L50" s="31"/>
      <c r="M50" s="31"/>
    </row>
    <row r="51" spans="5:13" x14ac:dyDescent="0.25">
      <c r="E51" s="83"/>
      <c r="F51" s="83"/>
      <c r="G51" s="83"/>
      <c r="H51" s="83"/>
      <c r="I51" s="31"/>
      <c r="J51" s="31"/>
      <c r="K51" s="31"/>
      <c r="L51" s="31"/>
      <c r="M51" s="31"/>
    </row>
    <row r="52" spans="5:13" x14ac:dyDescent="0.25">
      <c r="E52" s="83"/>
      <c r="F52" s="83"/>
      <c r="G52" s="83"/>
      <c r="H52" s="83"/>
      <c r="I52" s="31"/>
      <c r="J52" s="31"/>
      <c r="K52" s="31"/>
      <c r="L52" s="31"/>
      <c r="M52" s="31"/>
    </row>
    <row r="53" spans="5:13" x14ac:dyDescent="0.25">
      <c r="E53" s="83"/>
      <c r="F53" s="83"/>
      <c r="G53" s="83"/>
      <c r="H53" s="83"/>
      <c r="I53" s="31"/>
      <c r="J53" s="31"/>
      <c r="K53" s="31"/>
      <c r="L53" s="31"/>
      <c r="M53" s="31"/>
    </row>
    <row r="54" spans="5:13" x14ac:dyDescent="0.25">
      <c r="E54" s="83"/>
      <c r="F54" s="83"/>
      <c r="G54" s="83"/>
      <c r="H54" s="83"/>
      <c r="I54" s="31"/>
      <c r="J54" s="31"/>
      <c r="K54" s="31"/>
      <c r="L54" s="31"/>
      <c r="M54" s="31"/>
    </row>
    <row r="55" spans="5:13" x14ac:dyDescent="0.25">
      <c r="E55" s="83"/>
      <c r="F55" s="83"/>
      <c r="G55" s="83"/>
      <c r="H55" s="83"/>
      <c r="I55" s="31"/>
      <c r="J55" s="31"/>
      <c r="K55" s="31"/>
      <c r="L55" s="31"/>
      <c r="M55" s="31"/>
    </row>
    <row r="56" spans="5:13" x14ac:dyDescent="0.25">
      <c r="E56" s="83"/>
      <c r="F56" s="83"/>
      <c r="G56" s="83"/>
      <c r="H56" s="83"/>
      <c r="I56" s="31"/>
      <c r="J56" s="31"/>
      <c r="K56" s="31"/>
      <c r="L56" s="31"/>
      <c r="M56" s="31"/>
    </row>
    <row r="57" spans="5:13" x14ac:dyDescent="0.25">
      <c r="E57" s="83"/>
      <c r="F57" s="83"/>
      <c r="G57" s="83"/>
      <c r="H57" s="83"/>
      <c r="I57" s="31"/>
      <c r="J57" s="31"/>
      <c r="K57" s="31"/>
      <c r="L57" s="31"/>
      <c r="M57" s="31"/>
    </row>
    <row r="58" spans="5:13" x14ac:dyDescent="0.25">
      <c r="E58" s="83"/>
      <c r="F58" s="83"/>
      <c r="G58" s="83"/>
      <c r="H58" s="83"/>
      <c r="I58" s="31"/>
      <c r="J58" s="31"/>
      <c r="K58" s="31"/>
      <c r="L58" s="31"/>
      <c r="M58" s="31"/>
    </row>
    <row r="59" spans="5:13" x14ac:dyDescent="0.25">
      <c r="E59" s="83"/>
      <c r="F59" s="83"/>
      <c r="G59" s="83"/>
      <c r="H59" s="83"/>
      <c r="I59" s="31"/>
      <c r="J59" s="31"/>
      <c r="K59" s="31"/>
      <c r="L59" s="31"/>
      <c r="M59" s="31"/>
    </row>
    <row r="60" spans="5:13" x14ac:dyDescent="0.25">
      <c r="E60" s="31"/>
      <c r="F60" s="31"/>
      <c r="G60" s="31"/>
      <c r="H60" s="31"/>
      <c r="I60" s="31"/>
      <c r="J60" s="31"/>
      <c r="K60" s="31"/>
      <c r="L60" s="31"/>
      <c r="M60" s="31"/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"/>
  <sheetViews>
    <sheetView workbookViewId="0">
      <selection activeCell="B3" sqref="B3"/>
    </sheetView>
  </sheetViews>
  <sheetFormatPr baseColWidth="10" defaultRowHeight="15" x14ac:dyDescent="0.25"/>
  <cols>
    <col min="2" max="2" width="12.5703125" bestFit="1" customWidth="1"/>
    <col min="3" max="3" width="11.85546875" bestFit="1" customWidth="1"/>
    <col min="4" max="4" width="14.5703125" bestFit="1" customWidth="1"/>
    <col min="5" max="5" width="18.42578125" bestFit="1" customWidth="1"/>
    <col min="6" max="6" width="15.5703125" bestFit="1" customWidth="1"/>
    <col min="7" max="7" width="18" bestFit="1" customWidth="1"/>
    <col min="8" max="8" width="17.7109375" bestFit="1" customWidth="1"/>
    <col min="9" max="9" width="15.140625" bestFit="1" customWidth="1"/>
    <col min="10" max="10" width="16.42578125" bestFit="1" customWidth="1"/>
    <col min="11" max="11" width="13.85546875" bestFit="1" customWidth="1"/>
    <col min="12" max="12" width="12.7109375" bestFit="1" customWidth="1"/>
  </cols>
  <sheetData>
    <row r="2" spans="1:12" x14ac:dyDescent="0.25">
      <c r="B2" s="101" t="s">
        <v>203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 x14ac:dyDescent="0.25">
      <c r="A3" t="s">
        <v>224</v>
      </c>
      <c r="B3" s="90" t="s">
        <v>185</v>
      </c>
      <c r="C3" s="90" t="s">
        <v>56</v>
      </c>
      <c r="D3" s="90" t="s">
        <v>180</v>
      </c>
      <c r="E3" s="90" t="s">
        <v>181</v>
      </c>
      <c r="F3" s="90" t="s">
        <v>58</v>
      </c>
      <c r="G3" s="90" t="s">
        <v>59</v>
      </c>
      <c r="H3" s="90" t="s">
        <v>182</v>
      </c>
      <c r="I3" s="90" t="s">
        <v>186</v>
      </c>
      <c r="J3" s="90" t="s">
        <v>60</v>
      </c>
      <c r="K3" s="90" t="s">
        <v>61</v>
      </c>
      <c r="L3" s="90" t="s">
        <v>184</v>
      </c>
    </row>
    <row r="4" spans="1:12" x14ac:dyDescent="0.25">
      <c r="A4" t="s">
        <v>38</v>
      </c>
      <c r="B4" s="5">
        <v>3.73</v>
      </c>
      <c r="C4" s="5">
        <v>14</v>
      </c>
      <c r="D4" s="5">
        <v>44.3</v>
      </c>
      <c r="E4" s="5">
        <v>59.3</v>
      </c>
      <c r="F4" s="5">
        <v>72.3</v>
      </c>
      <c r="G4" s="5">
        <v>68.900000000000006</v>
      </c>
      <c r="H4" s="5">
        <v>71.099999999999994</v>
      </c>
      <c r="I4" s="5">
        <v>73.900000000000006</v>
      </c>
      <c r="J4" s="5">
        <v>57.4</v>
      </c>
      <c r="K4" s="5">
        <v>61.3</v>
      </c>
      <c r="L4" s="9">
        <v>48.7</v>
      </c>
    </row>
    <row r="5" spans="1:12" x14ac:dyDescent="0.25">
      <c r="A5" t="s">
        <v>39</v>
      </c>
      <c r="B5" s="5">
        <v>3.67</v>
      </c>
      <c r="C5" s="5">
        <v>14.3</v>
      </c>
      <c r="D5" s="5">
        <v>41.8</v>
      </c>
      <c r="E5" s="5">
        <v>54.9</v>
      </c>
      <c r="F5" s="5">
        <v>73.3</v>
      </c>
      <c r="G5" s="5">
        <v>74.5</v>
      </c>
      <c r="H5" s="5">
        <v>74.400000000000006</v>
      </c>
      <c r="I5" s="5">
        <v>75.8</v>
      </c>
      <c r="J5" s="5">
        <v>63.9</v>
      </c>
      <c r="K5" s="5">
        <v>58.5</v>
      </c>
      <c r="L5" s="5">
        <v>54</v>
      </c>
    </row>
    <row r="6" spans="1:12" x14ac:dyDescent="0.25">
      <c r="A6" t="s">
        <v>40</v>
      </c>
      <c r="B6" s="5">
        <v>3.6</v>
      </c>
      <c r="C6" s="5">
        <v>12.6</v>
      </c>
      <c r="D6" s="5">
        <v>41.8</v>
      </c>
      <c r="E6" s="5">
        <v>52.6</v>
      </c>
      <c r="F6" s="5">
        <v>59.7</v>
      </c>
      <c r="G6" s="5">
        <v>68</v>
      </c>
      <c r="H6" s="5">
        <v>74.400000000000006</v>
      </c>
      <c r="I6" s="5">
        <v>75.8</v>
      </c>
      <c r="J6" s="5">
        <v>61.8</v>
      </c>
      <c r="K6" s="5">
        <v>59.3</v>
      </c>
      <c r="L6" s="9">
        <v>49.3</v>
      </c>
    </row>
  </sheetData>
  <mergeCells count="1">
    <mergeCell ref="B2:L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Gross tiller data FC</vt:lpstr>
      <vt:lpstr>Tiller half-life FC</vt:lpstr>
      <vt:lpstr>Gross tiller data EC</vt:lpstr>
      <vt:lpstr>Tiller half-life EC</vt:lpstr>
      <vt:lpstr>Gross tiller data LC</vt:lpstr>
      <vt:lpstr>Tiller half-life LC</vt:lpstr>
      <vt:lpstr>rTAR, rTDR, Survival</vt:lpstr>
      <vt:lpstr>Figures rTAR and rTDR</vt:lpstr>
      <vt:lpstr>Figure TPD</vt:lpstr>
      <vt:lpstr>cohort origin (clustered)</vt:lpstr>
      <vt:lpstr>Survival diagrams</vt:lpstr>
      <vt:lpstr>Origin FC</vt:lpstr>
      <vt:lpstr>Origin EC</vt:lpstr>
      <vt:lpstr>Origin LC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Omar Scheneiter</dc:creator>
  <cp:lastModifiedBy>Usuario</cp:lastModifiedBy>
  <dcterms:created xsi:type="dcterms:W3CDTF">2014-06-18T15:01:29Z</dcterms:created>
  <dcterms:modified xsi:type="dcterms:W3CDTF">2023-06-12T14:25:30Z</dcterms:modified>
</cp:coreProperties>
</file>