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steche.estela\Desktop\Cartera 2019\Libro compilación AMCD 2019\Algoritmo Promethee\Materiales anexos\"/>
    </mc:Choice>
  </mc:AlternateContent>
  <xr:revisionPtr revIDLastSave="0" documentId="13_ncr:1_{87C87D9B-B7CB-414C-84A7-C75383EB2E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MC-Promethee" sheetId="2" r:id="rId1"/>
    <sheet name="Resultados Gráfico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2" l="1"/>
  <c r="K23" i="2" s="1"/>
  <c r="A25" i="2" l="1"/>
  <c r="D22" i="2" s="1"/>
  <c r="A26" i="2"/>
  <c r="E22" i="2" s="1"/>
  <c r="E24" i="2" s="1"/>
  <c r="A27" i="2"/>
  <c r="F22" i="2" s="1"/>
  <c r="A28" i="2"/>
  <c r="G22" i="2" s="1"/>
  <c r="A24" i="2"/>
  <c r="C22" i="2" s="1"/>
  <c r="D24" i="2" l="1"/>
  <c r="F24" i="2"/>
  <c r="C24" i="2"/>
  <c r="A13" i="2"/>
  <c r="C14" i="2" s="1"/>
  <c r="A53" i="2"/>
  <c r="A62" i="2"/>
  <c r="A71" i="2"/>
  <c r="E6" i="2"/>
  <c r="A43" i="2" s="1"/>
  <c r="C15" i="2"/>
  <c r="C16" i="2" s="1"/>
  <c r="A81" i="2"/>
  <c r="A82" i="2"/>
  <c r="A83" i="2"/>
  <c r="A84" i="2"/>
  <c r="A80" i="2"/>
  <c r="A54" i="2"/>
  <c r="D51" i="2" s="1"/>
  <c r="A55" i="2"/>
  <c r="A56" i="2"/>
  <c r="F51" i="2" s="1"/>
  <c r="A57" i="2"/>
  <c r="A44" i="2"/>
  <c r="A45" i="2"/>
  <c r="A46" i="2"/>
  <c r="A47" i="2"/>
  <c r="G24" i="2"/>
  <c r="C26" i="2"/>
  <c r="A17" i="2"/>
  <c r="A75" i="2"/>
  <c r="G69" i="2" s="1"/>
  <c r="A74" i="2"/>
  <c r="A73" i="2"/>
  <c r="A72" i="2"/>
  <c r="A66" i="2"/>
  <c r="G60" i="2" s="1"/>
  <c r="G66" i="2" s="1"/>
  <c r="A65" i="2"/>
  <c r="A64" i="2"/>
  <c r="E60" i="2" s="1"/>
  <c r="A63" i="2"/>
  <c r="A38" i="2"/>
  <c r="G32" i="2" s="1"/>
  <c r="A37" i="2"/>
  <c r="F32" i="2" s="1"/>
  <c r="A36" i="2"/>
  <c r="E32" i="2" s="1"/>
  <c r="E36" i="2" s="1"/>
  <c r="A35" i="2"/>
  <c r="A34" i="2"/>
  <c r="I15" i="2"/>
  <c r="D15" i="2"/>
  <c r="D16" i="2" s="1"/>
  <c r="C32" i="2"/>
  <c r="C38" i="2" s="1"/>
  <c r="E65" i="2" l="1"/>
  <c r="E64" i="2"/>
  <c r="G74" i="2"/>
  <c r="E15" i="2"/>
  <c r="E16" i="2" s="1"/>
  <c r="E63" i="2"/>
  <c r="C37" i="2"/>
  <c r="G38" i="2"/>
  <c r="C35" i="2"/>
  <c r="G64" i="2"/>
  <c r="C36" i="2"/>
  <c r="D17" i="2"/>
  <c r="D18" i="2" s="1"/>
  <c r="G72" i="2"/>
  <c r="F35" i="2"/>
  <c r="F38" i="2"/>
  <c r="O38" i="2" s="1"/>
  <c r="F34" i="2"/>
  <c r="O34" i="2" s="1"/>
  <c r="F36" i="2"/>
  <c r="C41" i="2"/>
  <c r="C43" i="2" s="1"/>
  <c r="F26" i="2"/>
  <c r="E38" i="2"/>
  <c r="N38" i="2" s="1"/>
  <c r="E66" i="2"/>
  <c r="D32" i="2"/>
  <c r="G36" i="2"/>
  <c r="P36" i="2" s="1"/>
  <c r="D69" i="2"/>
  <c r="D73" i="2" s="1"/>
  <c r="E35" i="2"/>
  <c r="F25" i="2"/>
  <c r="D26" i="2"/>
  <c r="C44" i="2"/>
  <c r="E37" i="2"/>
  <c r="N37" i="2" s="1"/>
  <c r="C28" i="2"/>
  <c r="F28" i="2"/>
  <c r="D41" i="2"/>
  <c r="D43" i="2" s="1"/>
  <c r="E34" i="2"/>
  <c r="G35" i="2"/>
  <c r="P35" i="2" s="1"/>
  <c r="F27" i="2"/>
  <c r="D28" i="2"/>
  <c r="F41" i="2"/>
  <c r="F43" i="2" s="1"/>
  <c r="G15" i="2"/>
  <c r="G16" i="2" s="1"/>
  <c r="F14" i="2"/>
  <c r="F15" i="2"/>
  <c r="F16" i="2" s="1"/>
  <c r="H14" i="2"/>
  <c r="D14" i="2"/>
  <c r="C60" i="2"/>
  <c r="C62" i="2" s="1"/>
  <c r="E62" i="2"/>
  <c r="G62" i="2"/>
  <c r="H15" i="2"/>
  <c r="H16" i="2" s="1"/>
  <c r="G34" i="2"/>
  <c r="P34" i="2" s="1"/>
  <c r="G37" i="2"/>
  <c r="P37" i="2" s="1"/>
  <c r="F37" i="2"/>
  <c r="C34" i="2"/>
  <c r="L34" i="2" s="1"/>
  <c r="G63" i="2"/>
  <c r="D60" i="2"/>
  <c r="D65" i="2" s="1"/>
  <c r="G65" i="2"/>
  <c r="F60" i="2"/>
  <c r="F62" i="2" s="1"/>
  <c r="F69" i="2"/>
  <c r="F71" i="2" s="1"/>
  <c r="C47" i="2"/>
  <c r="D47" i="2"/>
  <c r="G41" i="2"/>
  <c r="G47" i="2" s="1"/>
  <c r="C45" i="2"/>
  <c r="D45" i="2"/>
  <c r="F45" i="2"/>
  <c r="E41" i="2"/>
  <c r="E47" i="2" s="1"/>
  <c r="G45" i="2"/>
  <c r="D57" i="2"/>
  <c r="F57" i="2"/>
  <c r="G51" i="2"/>
  <c r="G55" i="2" s="1"/>
  <c r="D55" i="2"/>
  <c r="F55" i="2"/>
  <c r="E51" i="2"/>
  <c r="E57" i="2" s="1"/>
  <c r="G57" i="2"/>
  <c r="G73" i="2"/>
  <c r="E69" i="2"/>
  <c r="E71" i="2" s="1"/>
  <c r="G75" i="2"/>
  <c r="E27" i="2"/>
  <c r="G27" i="2"/>
  <c r="C27" i="2"/>
  <c r="C25" i="2"/>
  <c r="E25" i="2"/>
  <c r="G25" i="2"/>
  <c r="D27" i="2"/>
  <c r="D25" i="2"/>
  <c r="D78" i="2"/>
  <c r="D80" i="2" s="1"/>
  <c r="M80" i="2" s="1"/>
  <c r="F78" i="2"/>
  <c r="F80" i="2" s="1"/>
  <c r="O80" i="2" s="1"/>
  <c r="C46" i="2"/>
  <c r="E17" i="2"/>
  <c r="E18" i="2" s="1"/>
  <c r="C69" i="2"/>
  <c r="C71" i="2" s="1"/>
  <c r="G71" i="2"/>
  <c r="G28" i="2"/>
  <c r="E28" i="2"/>
  <c r="G26" i="2"/>
  <c r="E26" i="2"/>
  <c r="F46" i="2"/>
  <c r="F56" i="2"/>
  <c r="D56" i="2"/>
  <c r="F54" i="2"/>
  <c r="D54" i="2"/>
  <c r="C78" i="2"/>
  <c r="C84" i="2" s="1"/>
  <c r="L84" i="2" s="1"/>
  <c r="E78" i="2"/>
  <c r="E80" i="2" s="1"/>
  <c r="N80" i="2" s="1"/>
  <c r="G78" i="2"/>
  <c r="G83" i="2" s="1"/>
  <c r="P83" i="2" s="1"/>
  <c r="C17" i="2"/>
  <c r="C18" i="2" s="1"/>
  <c r="C51" i="2"/>
  <c r="C53" i="2" s="1"/>
  <c r="D53" i="2"/>
  <c r="F53" i="2"/>
  <c r="G53" i="2"/>
  <c r="I14" i="2"/>
  <c r="G14" i="2"/>
  <c r="E14" i="2"/>
  <c r="E45" i="2" l="1"/>
  <c r="L24" i="2"/>
  <c r="F47" i="2"/>
  <c r="O37" i="2"/>
  <c r="N34" i="2"/>
  <c r="N35" i="2"/>
  <c r="L36" i="2"/>
  <c r="O36" i="2"/>
  <c r="D72" i="2"/>
  <c r="F64" i="2"/>
  <c r="P38" i="2"/>
  <c r="E55" i="2"/>
  <c r="D75" i="2"/>
  <c r="E53" i="2"/>
  <c r="E82" i="2"/>
  <c r="N82" i="2" s="1"/>
  <c r="F44" i="2"/>
  <c r="O44" i="2" s="1"/>
  <c r="D71" i="2"/>
  <c r="N36" i="2"/>
  <c r="O35" i="2"/>
  <c r="F83" i="2"/>
  <c r="O83" i="2" s="1"/>
  <c r="L35" i="2"/>
  <c r="E84" i="2"/>
  <c r="N84" i="2" s="1"/>
  <c r="D44" i="2"/>
  <c r="F65" i="2"/>
  <c r="F63" i="2"/>
  <c r="F81" i="2"/>
  <c r="O81" i="2" s="1"/>
  <c r="F66" i="2"/>
  <c r="D46" i="2"/>
  <c r="M46" i="2" s="1"/>
  <c r="L38" i="2"/>
  <c r="L37" i="2"/>
  <c r="C63" i="2"/>
  <c r="E83" i="2"/>
  <c r="N83" i="2" s="1"/>
  <c r="G84" i="2"/>
  <c r="P84" i="2" s="1"/>
  <c r="D74" i="2"/>
  <c r="D35" i="2"/>
  <c r="M35" i="2" s="1"/>
  <c r="D38" i="2"/>
  <c r="M38" i="2" s="1"/>
  <c r="D37" i="2"/>
  <c r="M37" i="2" s="1"/>
  <c r="D34" i="2"/>
  <c r="M34" i="2" s="1"/>
  <c r="D36" i="2"/>
  <c r="M36" i="2" s="1"/>
  <c r="C66" i="2"/>
  <c r="C64" i="2"/>
  <c r="C65" i="2"/>
  <c r="H17" i="2"/>
  <c r="H18" i="2" s="1"/>
  <c r="G17" i="2"/>
  <c r="O64" i="2" s="1"/>
  <c r="F17" i="2"/>
  <c r="F18" i="2" s="1"/>
  <c r="C75" i="2"/>
  <c r="C56" i="2"/>
  <c r="N26" i="2"/>
  <c r="N28" i="2"/>
  <c r="C81" i="2"/>
  <c r="L81" i="2" s="1"/>
  <c r="G81" i="2"/>
  <c r="P81" i="2" s="1"/>
  <c r="C80" i="2"/>
  <c r="L80" i="2" s="1"/>
  <c r="D82" i="2"/>
  <c r="M82" i="2" s="1"/>
  <c r="D84" i="2"/>
  <c r="M84" i="2" s="1"/>
  <c r="C82" i="2"/>
  <c r="L82" i="2" s="1"/>
  <c r="N45" i="2"/>
  <c r="O43" i="2"/>
  <c r="M26" i="2"/>
  <c r="M28" i="2"/>
  <c r="N24" i="2"/>
  <c r="N25" i="2"/>
  <c r="L27" i="2"/>
  <c r="N27" i="2"/>
  <c r="L43" i="2"/>
  <c r="D83" i="2"/>
  <c r="M83" i="2" s="1"/>
  <c r="E54" i="2"/>
  <c r="E56" i="2"/>
  <c r="C57" i="2"/>
  <c r="P45" i="2"/>
  <c r="M43" i="2"/>
  <c r="O45" i="2"/>
  <c r="L45" i="2"/>
  <c r="O47" i="2"/>
  <c r="L47" i="2"/>
  <c r="O28" i="2"/>
  <c r="M24" i="2"/>
  <c r="L28" i="2"/>
  <c r="F73" i="2"/>
  <c r="F75" i="2"/>
  <c r="C74" i="2"/>
  <c r="C72" i="2"/>
  <c r="O25" i="2"/>
  <c r="G82" i="2"/>
  <c r="P82" i="2" s="1"/>
  <c r="G80" i="2"/>
  <c r="P80" i="2" s="1"/>
  <c r="C54" i="2"/>
  <c r="M44" i="2"/>
  <c r="O46" i="2"/>
  <c r="P26" i="2"/>
  <c r="P28" i="2"/>
  <c r="L46" i="2"/>
  <c r="E81" i="2"/>
  <c r="N81" i="2" s="1"/>
  <c r="C83" i="2"/>
  <c r="L83" i="2" s="1"/>
  <c r="F82" i="2"/>
  <c r="O82" i="2" s="1"/>
  <c r="F84" i="2"/>
  <c r="O84" i="2" s="1"/>
  <c r="N47" i="2"/>
  <c r="L44" i="2"/>
  <c r="M25" i="2"/>
  <c r="M27" i="2"/>
  <c r="P24" i="2"/>
  <c r="P25" i="2"/>
  <c r="L25" i="2"/>
  <c r="P27" i="2"/>
  <c r="E72" i="2"/>
  <c r="E73" i="2"/>
  <c r="E74" i="2"/>
  <c r="E75" i="2"/>
  <c r="C73" i="2"/>
  <c r="D81" i="2"/>
  <c r="M81" i="2" s="1"/>
  <c r="C55" i="2"/>
  <c r="G54" i="2"/>
  <c r="G56" i="2"/>
  <c r="P47" i="2"/>
  <c r="E43" i="2"/>
  <c r="N43" i="2" s="1"/>
  <c r="E44" i="2"/>
  <c r="N44" i="2" s="1"/>
  <c r="E46" i="2"/>
  <c r="N46" i="2" s="1"/>
  <c r="M45" i="2"/>
  <c r="G43" i="2"/>
  <c r="P43" i="2" s="1"/>
  <c r="G44" i="2"/>
  <c r="P44" i="2" s="1"/>
  <c r="G46" i="2"/>
  <c r="P46" i="2" s="1"/>
  <c r="M47" i="2"/>
  <c r="O26" i="2"/>
  <c r="O24" i="2"/>
  <c r="L26" i="2"/>
  <c r="F74" i="2"/>
  <c r="F72" i="2"/>
  <c r="D62" i="2"/>
  <c r="D64" i="2"/>
  <c r="D66" i="2"/>
  <c r="D63" i="2"/>
  <c r="O27" i="2"/>
  <c r="M74" i="2" l="1"/>
  <c r="P74" i="2"/>
  <c r="L75" i="2"/>
  <c r="O55" i="2"/>
  <c r="M57" i="2"/>
  <c r="P54" i="2"/>
  <c r="L57" i="2"/>
  <c r="P63" i="2"/>
  <c r="L54" i="2"/>
  <c r="N57" i="2"/>
  <c r="N53" i="2"/>
  <c r="O53" i="2"/>
  <c r="L62" i="2"/>
  <c r="O72" i="2"/>
  <c r="L73" i="2"/>
  <c r="N74" i="2"/>
  <c r="N72" i="2"/>
  <c r="N71" i="2"/>
  <c r="M73" i="2"/>
  <c r="L74" i="2"/>
  <c r="O73" i="2"/>
  <c r="O93" i="2" s="1"/>
  <c r="P75" i="2"/>
  <c r="M71" i="2"/>
  <c r="M66" i="2"/>
  <c r="M62" i="2"/>
  <c r="P56" i="2"/>
  <c r="L55" i="2"/>
  <c r="P57" i="2"/>
  <c r="M54" i="2"/>
  <c r="N56" i="2"/>
  <c r="P55" i="2"/>
  <c r="N55" i="2"/>
  <c r="O54" i="2"/>
  <c r="N66" i="2"/>
  <c r="P72" i="2"/>
  <c r="O74" i="2"/>
  <c r="M72" i="2"/>
  <c r="N75" i="2"/>
  <c r="N73" i="2"/>
  <c r="M75" i="2"/>
  <c r="M95" i="2" s="1"/>
  <c r="L71" i="2"/>
  <c r="P71" i="2"/>
  <c r="L72" i="2"/>
  <c r="O75" i="2"/>
  <c r="P73" i="2"/>
  <c r="O71" i="2"/>
  <c r="M63" i="2"/>
  <c r="M64" i="2"/>
  <c r="N62" i="2"/>
  <c r="L66" i="2"/>
  <c r="G18" i="2"/>
  <c r="P64" i="2" s="1"/>
  <c r="N64" i="2"/>
  <c r="O65" i="2"/>
  <c r="P62" i="2"/>
  <c r="M65" i="2"/>
  <c r="N65" i="2"/>
  <c r="P66" i="2"/>
  <c r="L63" i="2"/>
  <c r="O62" i="2"/>
  <c r="O66" i="2"/>
  <c r="M56" i="2"/>
  <c r="L53" i="2"/>
  <c r="P53" i="2"/>
  <c r="O57" i="2"/>
  <c r="M55" i="2"/>
  <c r="N54" i="2"/>
  <c r="O56" i="2"/>
  <c r="M53" i="2"/>
  <c r="L56" i="2"/>
  <c r="L91" i="2" l="1"/>
  <c r="L95" i="2"/>
  <c r="M93" i="2"/>
  <c r="P92" i="2"/>
  <c r="N94" i="2"/>
  <c r="P95" i="2"/>
  <c r="M92" i="2"/>
  <c r="M91" i="2"/>
  <c r="L92" i="2"/>
  <c r="M94" i="2"/>
  <c r="P93" i="2"/>
  <c r="N91" i="2"/>
  <c r="N95" i="2"/>
  <c r="N93" i="2"/>
  <c r="O94" i="2"/>
  <c r="P91" i="2"/>
  <c r="O95" i="2"/>
  <c r="O63" i="2"/>
  <c r="O92" i="2" s="1"/>
  <c r="O91" i="2"/>
  <c r="L64" i="2"/>
  <c r="L93" i="2" s="1"/>
  <c r="P65" i="2"/>
  <c r="P94" i="2" s="1"/>
  <c r="N63" i="2"/>
  <c r="N92" i="2" s="1"/>
  <c r="L65" i="2"/>
  <c r="L94" i="2" s="1"/>
  <c r="Q95" i="2" l="1"/>
  <c r="M9" i="2" s="1"/>
  <c r="Q93" i="2"/>
  <c r="M7" i="2" s="1"/>
  <c r="M96" i="2"/>
  <c r="N6" i="2" s="1"/>
  <c r="N96" i="2"/>
  <c r="N7" i="2" s="1"/>
  <c r="Q94" i="2"/>
  <c r="M8" i="2" s="1"/>
  <c r="Q91" i="2"/>
  <c r="M5" i="2" s="1"/>
  <c r="P96" i="2"/>
  <c r="N9" i="2" s="1"/>
  <c r="Q92" i="2"/>
  <c r="M6" i="2" s="1"/>
  <c r="O96" i="2"/>
  <c r="N8" i="2" s="1"/>
  <c r="L96" i="2"/>
  <c r="N5" i="2" s="1"/>
  <c r="U6" i="2" l="1"/>
  <c r="U7" i="2"/>
  <c r="U9" i="2"/>
  <c r="U8" i="2"/>
  <c r="U5" i="2"/>
  <c r="T6" i="2"/>
  <c r="T7" i="2"/>
  <c r="T8" i="2"/>
  <c r="T9" i="2"/>
  <c r="T5" i="2"/>
  <c r="L9" i="2"/>
  <c r="L7" i="2"/>
  <c r="L6" i="2"/>
  <c r="L8" i="2"/>
  <c r="L5" i="2"/>
  <c r="S7" i="2" l="1"/>
  <c r="S9" i="2"/>
  <c r="S8" i="2"/>
  <c r="S6" i="2"/>
  <c r="S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INTA</author>
  </authors>
  <commentList>
    <comment ref="A4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INTA:</t>
        </r>
        <r>
          <rPr>
            <sz val="8"/>
            <color indexed="81"/>
            <rFont val="Tahoma"/>
            <family val="2"/>
          </rPr>
          <t xml:space="preserve">
multiplico por -1 para trsnformarlo en mas es mejor cuando es un criterio a minimizar</t>
        </r>
      </text>
    </comment>
  </commentList>
</comments>
</file>

<file path=xl/sharedStrings.xml><?xml version="1.0" encoding="utf-8"?>
<sst xmlns="http://schemas.openxmlformats.org/spreadsheetml/2006/main" count="268" uniqueCount="71">
  <si>
    <t>EPI</t>
  </si>
  <si>
    <t>Alternativas</t>
  </si>
  <si>
    <t>habitantes</t>
  </si>
  <si>
    <t>Objetivo</t>
  </si>
  <si>
    <t>max</t>
  </si>
  <si>
    <t>min</t>
  </si>
  <si>
    <t>Preferencia</t>
  </si>
  <si>
    <t>V lineal</t>
  </si>
  <si>
    <t xml:space="preserve"> I, Común</t>
  </si>
  <si>
    <t>w</t>
  </si>
  <si>
    <t>w normalizado</t>
  </si>
  <si>
    <t>Rango</t>
  </si>
  <si>
    <t>qj</t>
  </si>
  <si>
    <t>pj</t>
  </si>
  <si>
    <t>p-q</t>
  </si>
  <si>
    <t>Costo vial</t>
  </si>
  <si>
    <t>RRSU</t>
  </si>
  <si>
    <t>Fortaleza</t>
  </si>
  <si>
    <t>Debilidad</t>
  </si>
  <si>
    <t>Neto</t>
  </si>
  <si>
    <t>Alternativa</t>
  </si>
  <si>
    <t>nc</t>
  </si>
  <si>
    <t>Valor</t>
  </si>
  <si>
    <t xml:space="preserve">Nota: Considerando igual peso, qj y pj equivalente 10% y 90% respectivamente. </t>
  </si>
  <si>
    <t>Se normaliza por un tipo de funcion de preferencias lineal</t>
  </si>
  <si>
    <t xml:space="preserve">PRA </t>
  </si>
  <si>
    <t xml:space="preserve">PSE </t>
  </si>
  <si>
    <t xml:space="preserve">RRSU </t>
  </si>
  <si>
    <t>E-Redes</t>
  </si>
  <si>
    <t xml:space="preserve">EPI </t>
  </si>
  <si>
    <t xml:space="preserve">$ millones </t>
  </si>
  <si>
    <t>índice</t>
  </si>
  <si>
    <t>ton/año</t>
  </si>
  <si>
    <t>km</t>
  </si>
  <si>
    <t xml:space="preserve">PEU1 </t>
  </si>
  <si>
    <t xml:space="preserve">PEU2 </t>
  </si>
  <si>
    <t xml:space="preserve">PEU3 </t>
  </si>
  <si>
    <t xml:space="preserve">PEU4 </t>
  </si>
  <si>
    <t xml:space="preserve">PEU5 </t>
  </si>
  <si>
    <t>PFE</t>
  </si>
  <si>
    <t>CIIV</t>
  </si>
  <si>
    <t>Tabla 2.1.- Diferencia entre alternativas de expansión para el PRA</t>
  </si>
  <si>
    <t>PEU1</t>
  </si>
  <si>
    <t>PEU2</t>
  </si>
  <si>
    <t>PEU3</t>
  </si>
  <si>
    <t>PEU4</t>
  </si>
  <si>
    <t>PEU5</t>
  </si>
  <si>
    <t>Tabla 2.2.- Preferencias entre alternativas de expansión para el PRA</t>
  </si>
  <si>
    <t>PEU 1</t>
  </si>
  <si>
    <t>PEU 2</t>
  </si>
  <si>
    <t>PEU 3</t>
  </si>
  <si>
    <t>PEU 4</t>
  </si>
  <si>
    <t>PEU 5</t>
  </si>
  <si>
    <t>PSE</t>
  </si>
  <si>
    <t>Tabla 4.1.- Diferencia entre PEU para la pérdida de servicios ecosistémicos (PSE)</t>
  </si>
  <si>
    <t>Tabla 3.2.- Preferencia entre PEU para población futura estimada (PFE)</t>
  </si>
  <si>
    <t>Tabla 3.1.- Diferencia entre PEU para Población Futura Estimada (PFE)</t>
  </si>
  <si>
    <t>Tabla 4.2.- Preferencia entre PEU para Pérdida de Servicios Ecosistémicos (PSE)</t>
  </si>
  <si>
    <t xml:space="preserve">PEU 1 </t>
  </si>
  <si>
    <t>Tabla 5.1.- Diferencia entre PEU para el costo de inversión en infraestructura vial (CIIV)</t>
  </si>
  <si>
    <t>Tabla 6.1.- Diferencia entre PEU para la recolección de residuos sólidos urbanos (RRSU)</t>
  </si>
  <si>
    <t>Tabla 5.2.- Preferencia entre PEU para el costo de inversión en infraestructura vial (CIIV)</t>
  </si>
  <si>
    <t>Tabla 6.2.- Preferencia entre PEU para la recolección de residuos sólidos urbanos (RRSU)</t>
  </si>
  <si>
    <t>Tabla 7.1.- Diferencia entre PEU para extensión de redes de servicios públicos (E-Redes)</t>
  </si>
  <si>
    <t>Tabla 7.2.- Preferencia entre PEU para extensión de redes de servicios publicos (E-Redes)</t>
  </si>
  <si>
    <t>Tabla 8.1- Diferencia entre PEU para el esfuerzo político institucional (EPI)</t>
  </si>
  <si>
    <t>Tabla 8.2- Preferencia entre PEU para el esfuerzo político institucional (EPI)</t>
  </si>
  <si>
    <t>Tabla 9. Indice preferencia global de las alternativas propuestas de expansión urbana (PEU)</t>
  </si>
  <si>
    <t>Tabla 1. Matriz de decisión: Alternativas de propuestas de expansión urbana (PEU) en la ciudad de Río Cuarto</t>
  </si>
  <si>
    <t>Tabla 11. Ranking de las alternativas de expansión urbana</t>
  </si>
  <si>
    <t>Tabla 10. Fortaleza, debilidad y flujo neto de las alternativas de expansión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</si>
</sst>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#,##0.00_ ;[Red]\-#,##0.00\ "/>
    <numFmt numFmtId="168" formatCode="#,##0_ ;[Red]\-#,##0\ "/>
    <numFmt numFmtId="169" formatCode="#,##0.0000_ ;[Red]\-#,##0.0000\ 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3" fillId="0" borderId="5" xfId="0" applyFont="1" applyBorder="1" applyAlignment="1">
      <alignment horizontal="justify"/>
    </xf>
    <xf numFmtId="0" fontId="4" fillId="0" borderId="5" xfId="0" applyFont="1" applyBorder="1" applyAlignment="1">
      <alignment horizontal="justify"/>
    </xf>
    <xf numFmtId="3" fontId="4" fillId="0" borderId="5" xfId="0" applyNumberFormat="1" applyFont="1" applyBorder="1" applyAlignment="1">
      <alignment horizontal="justify"/>
    </xf>
    <xf numFmtId="3" fontId="5" fillId="0" borderId="5" xfId="0" applyNumberFormat="1" applyFont="1" applyBorder="1" applyAlignment="1">
      <alignment horizontal="justify" vertical="top" wrapText="1"/>
    </xf>
    <xf numFmtId="0" fontId="5" fillId="2" borderId="5" xfId="0" applyFont="1" applyFill="1" applyBorder="1" applyAlignment="1">
      <alignment horizontal="justify"/>
    </xf>
    <xf numFmtId="0" fontId="5" fillId="0" borderId="5" xfId="0" applyFont="1" applyBorder="1" applyAlignment="1">
      <alignment horizontal="justify"/>
    </xf>
    <xf numFmtId="3" fontId="5" fillId="2" borderId="5" xfId="0" applyNumberFormat="1" applyFont="1" applyFill="1" applyBorder="1" applyAlignment="1">
      <alignment horizontal="justify" vertical="top" wrapText="1"/>
    </xf>
    <xf numFmtId="3" fontId="5" fillId="0" borderId="5" xfId="0" applyNumberFormat="1" applyFont="1" applyBorder="1" applyAlignment="1">
      <alignment horizontal="justify"/>
    </xf>
    <xf numFmtId="3" fontId="5" fillId="2" borderId="5" xfId="0" applyNumberFormat="1" applyFont="1" applyFill="1" applyBorder="1" applyAlignment="1">
      <alignment horizontal="justify"/>
    </xf>
    <xf numFmtId="3" fontId="4" fillId="0" borderId="5" xfId="0" applyNumberFormat="1" applyFont="1" applyBorder="1" applyAlignment="1">
      <alignment horizontal="justify" vertical="top" wrapText="1"/>
    </xf>
    <xf numFmtId="3" fontId="6" fillId="0" borderId="5" xfId="0" applyNumberFormat="1" applyFont="1" applyBorder="1" applyAlignment="1">
      <alignment horizontal="justify"/>
    </xf>
    <xf numFmtId="0" fontId="5" fillId="3" borderId="5" xfId="0" applyFont="1" applyFill="1" applyBorder="1" applyAlignment="1">
      <alignment horizontal="justify"/>
    </xf>
    <xf numFmtId="167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5" fillId="4" borderId="5" xfId="0" applyFont="1" applyFill="1" applyBorder="1" applyAlignment="1">
      <alignment horizontal="justify"/>
    </xf>
    <xf numFmtId="0" fontId="5" fillId="0" borderId="5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166" fontId="0" fillId="0" borderId="5" xfId="2" applyNumberFormat="1" applyFont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5" fillId="5" borderId="6" xfId="0" applyFont="1" applyFill="1" applyBorder="1" applyAlignment="1">
      <alignment horizontal="right"/>
    </xf>
    <xf numFmtId="168" fontId="0" fillId="5" borderId="5" xfId="0" applyNumberFormat="1" applyFill="1" applyBorder="1" applyAlignment="1">
      <alignment horizontal="center"/>
    </xf>
    <xf numFmtId="168" fontId="3" fillId="0" borderId="6" xfId="0" applyNumberFormat="1" applyFont="1" applyBorder="1" applyAlignment="1">
      <alignment horizontal="justify"/>
    </xf>
    <xf numFmtId="168" fontId="0" fillId="0" borderId="0" xfId="0" applyNumberFormat="1"/>
    <xf numFmtId="168" fontId="0" fillId="5" borderId="5" xfId="0" applyNumberFormat="1" applyFill="1" applyBorder="1"/>
    <xf numFmtId="168" fontId="5" fillId="5" borderId="6" xfId="0" applyNumberFormat="1" applyFont="1" applyFill="1" applyBorder="1" applyAlignment="1">
      <alignment horizontal="right"/>
    </xf>
    <xf numFmtId="168" fontId="0" fillId="0" borderId="6" xfId="0" applyNumberFormat="1" applyBorder="1"/>
    <xf numFmtId="168" fontId="0" fillId="0" borderId="0" xfId="0" applyNumberFormat="1" applyAlignment="1">
      <alignment horizontal="center"/>
    </xf>
    <xf numFmtId="168" fontId="5" fillId="5" borderId="5" xfId="0" applyNumberFormat="1" applyFont="1" applyFill="1" applyBorder="1" applyAlignment="1">
      <alignment horizontal="right"/>
    </xf>
    <xf numFmtId="168" fontId="5" fillId="5" borderId="5" xfId="1" applyNumberFormat="1" applyFont="1" applyFill="1" applyBorder="1" applyAlignment="1">
      <alignment horizontal="right"/>
    </xf>
    <xf numFmtId="167" fontId="0" fillId="5" borderId="5" xfId="0" applyNumberFormat="1" applyFill="1" applyBorder="1" applyAlignment="1">
      <alignment horizontal="center"/>
    </xf>
    <xf numFmtId="168" fontId="0" fillId="5" borderId="5" xfId="1" applyNumberFormat="1" applyFont="1" applyFill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9" fontId="0" fillId="0" borderId="0" xfId="0" applyNumberFormat="1"/>
    <xf numFmtId="167" fontId="0" fillId="0" borderId="0" xfId="0" applyNumberFormat="1" applyAlignment="1">
      <alignment horizontal="center"/>
    </xf>
    <xf numFmtId="0" fontId="7" fillId="0" borderId="0" xfId="0" applyFont="1"/>
    <xf numFmtId="168" fontId="7" fillId="0" borderId="0" xfId="0" applyNumberFormat="1" applyFont="1"/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3" fillId="8" borderId="5" xfId="1" applyFont="1" applyFill="1" applyBorder="1" applyAlignment="1">
      <alignment horizontal="center"/>
    </xf>
    <xf numFmtId="9" fontId="0" fillId="9" borderId="0" xfId="0" applyNumberFormat="1" applyFill="1"/>
    <xf numFmtId="9" fontId="0" fillId="6" borderId="0" xfId="0" applyNumberFormat="1" applyFill="1"/>
    <xf numFmtId="2" fontId="0" fillId="0" borderId="0" xfId="0" applyNumberFormat="1"/>
    <xf numFmtId="0" fontId="5" fillId="0" borderId="0" xfId="0" applyFont="1" applyAlignment="1">
      <alignment horizontal="justify"/>
    </xf>
    <xf numFmtId="167" fontId="0" fillId="0" borderId="0" xfId="0" applyNumberFormat="1"/>
    <xf numFmtId="165" fontId="0" fillId="0" borderId="0" xfId="1" applyNumberFormat="1" applyFont="1" applyBorder="1"/>
    <xf numFmtId="164" fontId="0" fillId="0" borderId="0" xfId="0" applyNumberFormat="1"/>
    <xf numFmtId="0" fontId="0" fillId="7" borderId="5" xfId="0" applyFill="1" applyBorder="1"/>
    <xf numFmtId="0" fontId="0" fillId="7" borderId="0" xfId="0" applyFill="1"/>
    <xf numFmtId="168" fontId="0" fillId="7" borderId="5" xfId="0" applyNumberForma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justify"/>
    </xf>
    <xf numFmtId="2" fontId="0" fillId="7" borderId="5" xfId="1" applyNumberFormat="1" applyFont="1" applyFill="1" applyBorder="1" applyAlignment="1">
      <alignment horizontal="center"/>
    </xf>
    <xf numFmtId="168" fontId="7" fillId="7" borderId="0" xfId="0" applyNumberFormat="1" applyFont="1" applyFill="1"/>
    <xf numFmtId="164" fontId="0" fillId="7" borderId="5" xfId="1" applyFont="1" applyFill="1" applyBorder="1" applyAlignment="1">
      <alignment horizontal="center"/>
    </xf>
    <xf numFmtId="0" fontId="7" fillId="7" borderId="0" xfId="0" applyFont="1" applyFill="1"/>
    <xf numFmtId="168" fontId="0" fillId="7" borderId="6" xfId="0" applyNumberFormat="1" applyFill="1" applyBorder="1"/>
    <xf numFmtId="168" fontId="3" fillId="7" borderId="3" xfId="0" applyNumberFormat="1" applyFont="1" applyFill="1" applyBorder="1" applyAlignment="1">
      <alignment horizontal="center"/>
    </xf>
    <xf numFmtId="168" fontId="3" fillId="7" borderId="5" xfId="0" applyNumberFormat="1" applyFont="1" applyFill="1" applyBorder="1" applyAlignment="1">
      <alignment horizontal="justify"/>
    </xf>
    <xf numFmtId="168" fontId="3" fillId="7" borderId="6" xfId="0" applyNumberFormat="1" applyFont="1" applyFill="1" applyBorder="1" applyAlignment="1">
      <alignment horizontal="justify"/>
    </xf>
    <xf numFmtId="168" fontId="3" fillId="7" borderId="5" xfId="0" applyNumberFormat="1" applyFont="1" applyFill="1" applyBorder="1" applyAlignment="1">
      <alignment horizontal="center"/>
    </xf>
    <xf numFmtId="167" fontId="0" fillId="7" borderId="5" xfId="0" applyNumberFormat="1" applyFill="1" applyBorder="1" applyAlignment="1">
      <alignment horizontal="center"/>
    </xf>
    <xf numFmtId="0" fontId="12" fillId="8" borderId="5" xfId="0" applyFont="1" applyFill="1" applyBorder="1" applyAlignment="1">
      <alignment horizontal="justify"/>
    </xf>
    <xf numFmtId="0" fontId="12" fillId="4" borderId="5" xfId="0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9" fontId="0" fillId="0" borderId="5" xfId="0" applyNumberFormat="1" applyBorder="1" applyAlignment="1">
      <alignment horizontal="left" indent="1"/>
    </xf>
    <xf numFmtId="169" fontId="0" fillId="0" borderId="5" xfId="0" applyNumberFormat="1" applyBorder="1" applyAlignment="1">
      <alignment horizontal="center"/>
    </xf>
    <xf numFmtId="0" fontId="6" fillId="10" borderId="5" xfId="0" applyFont="1" applyFill="1" applyBorder="1" applyAlignment="1">
      <alignment horizontal="justify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b="1"/>
              <a:t>Comparación</a:t>
            </a:r>
            <a:r>
              <a:rPr lang="es-AR" b="1" baseline="0"/>
              <a:t> Alternativas de Propuesta de Expansión Urbana (PEU)</a:t>
            </a:r>
            <a:endParaRPr lang="es-AR" b="1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959885386819479E-2"/>
          <c:y val="7.5581395348837205E-2"/>
          <c:w val="0.78080229226361031"/>
          <c:h val="0.85174418604651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'AMC-Promethee'!$L$4</c:f>
              <c:strCache>
                <c:ptCount val="1"/>
                <c:pt idx="0">
                  <c:v>Neto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'AMC-Promethee'!$K$5:$K$9</c:f>
              <c:strCache>
                <c:ptCount val="5"/>
                <c:pt idx="0">
                  <c:v>PEU1</c:v>
                </c:pt>
                <c:pt idx="1">
                  <c:v>PEU2</c:v>
                </c:pt>
                <c:pt idx="2">
                  <c:v>PEU3</c:v>
                </c:pt>
                <c:pt idx="3">
                  <c:v>PEU4</c:v>
                </c:pt>
                <c:pt idx="4">
                  <c:v>PEU5</c:v>
                </c:pt>
              </c:strCache>
            </c:strRef>
          </c:cat>
          <c:val>
            <c:numRef>
              <c:f>'AMC-Promethee'!$L$5:$L$9</c:f>
              <c:numCache>
                <c:formatCode>#,##0.0000_ ;[Red]\-#,##0.0000\ </c:formatCode>
                <c:ptCount val="5"/>
                <c:pt idx="0">
                  <c:v>-0.3261253196249107</c:v>
                </c:pt>
                <c:pt idx="1">
                  <c:v>0.20881914795135179</c:v>
                </c:pt>
                <c:pt idx="2">
                  <c:v>9.0344528814614022E-2</c:v>
                </c:pt>
                <c:pt idx="3">
                  <c:v>0.17580229938899106</c:v>
                </c:pt>
                <c:pt idx="4">
                  <c:v>-0.14884065653004613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4-4F1A-BC15-785971B977F8}"/>
            </c:ext>
          </c:extLst>
        </c:ser>
        <c:ser>
          <c:idx val="1"/>
          <c:order val="1"/>
          <c:tx>
            <c:strRef>
              <c:f>'AMC-Promethee'!$M$4</c:f>
              <c:strCache>
                <c:ptCount val="1"/>
                <c:pt idx="0">
                  <c:v>Fortaleza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'AMC-Promethee'!$K$5:$K$9</c:f>
              <c:strCache>
                <c:ptCount val="5"/>
                <c:pt idx="0">
                  <c:v>PEU1</c:v>
                </c:pt>
                <c:pt idx="1">
                  <c:v>PEU2</c:v>
                </c:pt>
                <c:pt idx="2">
                  <c:v>PEU3</c:v>
                </c:pt>
                <c:pt idx="3">
                  <c:v>PEU4</c:v>
                </c:pt>
                <c:pt idx="4">
                  <c:v>PEU5</c:v>
                </c:pt>
              </c:strCache>
            </c:strRef>
          </c:cat>
          <c:val>
            <c:numRef>
              <c:f>'AMC-Promethee'!$M$5:$M$9</c:f>
              <c:numCache>
                <c:formatCode>#,##0.00_ ;[Red]\-#,##0.00\ </c:formatCode>
                <c:ptCount val="5"/>
                <c:pt idx="0">
                  <c:v>0.14744208494208494</c:v>
                </c:pt>
                <c:pt idx="1">
                  <c:v>0.40892810484216685</c:v>
                </c:pt>
                <c:pt idx="2">
                  <c:v>0.23384920228831368</c:v>
                </c:pt>
                <c:pt idx="3">
                  <c:v>0.29702600782185196</c:v>
                </c:pt>
                <c:pt idx="4">
                  <c:v>0.20693051078433389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A4-4F1A-BC15-785971B977F8}"/>
            </c:ext>
          </c:extLst>
        </c:ser>
        <c:ser>
          <c:idx val="2"/>
          <c:order val="2"/>
          <c:tx>
            <c:strRef>
              <c:f>'AMC-Promethee'!$N$4</c:f>
              <c:strCache>
                <c:ptCount val="1"/>
                <c:pt idx="0">
                  <c:v>Debilidad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'AMC-Promethee'!$K$5:$K$9</c:f>
              <c:strCache>
                <c:ptCount val="5"/>
                <c:pt idx="0">
                  <c:v>PEU1</c:v>
                </c:pt>
                <c:pt idx="1">
                  <c:v>PEU2</c:v>
                </c:pt>
                <c:pt idx="2">
                  <c:v>PEU3</c:v>
                </c:pt>
                <c:pt idx="3">
                  <c:v>PEU4</c:v>
                </c:pt>
                <c:pt idx="4">
                  <c:v>PEU5</c:v>
                </c:pt>
              </c:strCache>
            </c:strRef>
          </c:cat>
          <c:val>
            <c:numRef>
              <c:f>'AMC-Promethee'!$N$5:$N$9</c:f>
              <c:numCache>
                <c:formatCode>#,##0.00_ ;[Red]\-#,##0.00\ </c:formatCode>
                <c:ptCount val="5"/>
                <c:pt idx="0">
                  <c:v>0.47356740456699564</c:v>
                </c:pt>
                <c:pt idx="1">
                  <c:v>0.20010895689081507</c:v>
                </c:pt>
                <c:pt idx="2">
                  <c:v>0.14350467347369966</c:v>
                </c:pt>
                <c:pt idx="3">
                  <c:v>0.1212237084328609</c:v>
                </c:pt>
                <c:pt idx="4">
                  <c:v>0.35577116731438002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A4-4F1A-BC15-785971B97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86848"/>
        <c:axId val="116688384"/>
      </c:barChart>
      <c:catAx>
        <c:axId val="1166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1668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88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00_ ;[Red]\-#,##0.000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16686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11</xdr:col>
      <xdr:colOff>590550</xdr:colOff>
      <xdr:row>30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96"/>
  <sheetViews>
    <sheetView tabSelected="1" workbookViewId="0"/>
  </sheetViews>
  <sheetFormatPr baseColWidth="10" defaultRowHeight="15" x14ac:dyDescent="0.25"/>
  <cols>
    <col min="2" max="2" width="13.42578125" customWidth="1"/>
    <col min="3" max="7" width="13" bestFit="1" customWidth="1"/>
    <col min="8" max="8" width="14.42578125" customWidth="1"/>
  </cols>
  <sheetData>
    <row r="3" spans="1:25" x14ac:dyDescent="0.25">
      <c r="B3" s="40" t="s">
        <v>68</v>
      </c>
      <c r="K3" s="40" t="s">
        <v>70</v>
      </c>
      <c r="R3" s="40" t="s">
        <v>69</v>
      </c>
    </row>
    <row r="4" spans="1:25" x14ac:dyDescent="0.25">
      <c r="B4" s="2"/>
      <c r="C4" s="42" t="s">
        <v>25</v>
      </c>
      <c r="D4" s="42" t="s">
        <v>39</v>
      </c>
      <c r="E4" s="42" t="s">
        <v>26</v>
      </c>
      <c r="F4" s="42" t="s">
        <v>40</v>
      </c>
      <c r="G4" s="42" t="s">
        <v>27</v>
      </c>
      <c r="H4" s="42" t="s">
        <v>28</v>
      </c>
      <c r="I4" s="42" t="s">
        <v>29</v>
      </c>
      <c r="K4" s="17" t="s">
        <v>20</v>
      </c>
      <c r="L4" s="18" t="s">
        <v>19</v>
      </c>
      <c r="M4" s="18" t="s">
        <v>17</v>
      </c>
      <c r="N4" s="18" t="s">
        <v>18</v>
      </c>
      <c r="R4" s="17" t="s">
        <v>20</v>
      </c>
      <c r="S4" s="18" t="s">
        <v>19</v>
      </c>
      <c r="T4" s="18" t="s">
        <v>17</v>
      </c>
      <c r="U4" s="18" t="s">
        <v>18</v>
      </c>
    </row>
    <row r="5" spans="1:25" x14ac:dyDescent="0.25">
      <c r="B5" s="3" t="s">
        <v>1</v>
      </c>
      <c r="C5" s="43" t="s">
        <v>30</v>
      </c>
      <c r="D5" s="43" t="s">
        <v>2</v>
      </c>
      <c r="E5" s="43" t="s">
        <v>31</v>
      </c>
      <c r="F5" s="43" t="s">
        <v>30</v>
      </c>
      <c r="G5" s="43" t="s">
        <v>32</v>
      </c>
      <c r="H5" s="43" t="s">
        <v>33</v>
      </c>
      <c r="I5" s="43"/>
      <c r="K5" s="9" t="s">
        <v>42</v>
      </c>
      <c r="L5" s="75">
        <f>M5-N5</f>
        <v>-0.3261253196249107</v>
      </c>
      <c r="M5" s="16">
        <f>Q91</f>
        <v>0.14744208494208494</v>
      </c>
      <c r="N5" s="16">
        <f>L96</f>
        <v>0.47356740456699564</v>
      </c>
      <c r="R5" s="9" t="s">
        <v>42</v>
      </c>
      <c r="S5" s="20">
        <f>RANK($L5,$L$5:$L$9,)</f>
        <v>5</v>
      </c>
      <c r="T5" s="20">
        <f>RANK($M5,$M$5:$M$9,)</f>
        <v>5</v>
      </c>
      <c r="U5" s="20">
        <f>RANK($N5,$N$5:$N$9,)</f>
        <v>1</v>
      </c>
    </row>
    <row r="6" spans="1:25" x14ac:dyDescent="0.25">
      <c r="B6" s="44" t="s">
        <v>34</v>
      </c>
      <c r="C6" s="47">
        <v>197</v>
      </c>
      <c r="D6" s="14">
        <v>201032</v>
      </c>
      <c r="E6" s="14">
        <f>50260</f>
        <v>50260</v>
      </c>
      <c r="F6" s="44">
        <v>293</v>
      </c>
      <c r="G6" s="7">
        <v>77046</v>
      </c>
      <c r="H6" s="44">
        <v>782</v>
      </c>
      <c r="I6" s="15">
        <v>1</v>
      </c>
      <c r="K6" s="9" t="s">
        <v>43</v>
      </c>
      <c r="L6" s="76">
        <f>M6-N6</f>
        <v>0.20881914795135179</v>
      </c>
      <c r="M6" s="16">
        <f>Q92</f>
        <v>0.40892810484216685</v>
      </c>
      <c r="N6" s="16">
        <f>M96</f>
        <v>0.20010895689081507</v>
      </c>
      <c r="R6" s="9" t="s">
        <v>43</v>
      </c>
      <c r="S6" s="20">
        <f t="shared" ref="S6:S9" si="0">RANK($L6,$L$5:$L$9,)</f>
        <v>1</v>
      </c>
      <c r="T6" s="20">
        <f t="shared" ref="T6:T9" si="1">RANK($M6,$M$5:$M$9,)</f>
        <v>1</v>
      </c>
      <c r="U6" s="20">
        <f t="shared" ref="U6:U9" si="2">RANK($N6,$N$5:$N$9,)</f>
        <v>3</v>
      </c>
    </row>
    <row r="7" spans="1:25" x14ac:dyDescent="0.25">
      <c r="B7" s="45" t="s">
        <v>35</v>
      </c>
      <c r="C7" s="46">
        <v>41</v>
      </c>
      <c r="D7" s="6">
        <v>201032</v>
      </c>
      <c r="E7" s="8">
        <v>0</v>
      </c>
      <c r="F7" s="45">
        <v>250</v>
      </c>
      <c r="G7" s="10">
        <v>48744</v>
      </c>
      <c r="H7" s="45">
        <v>383</v>
      </c>
      <c r="I7" s="5">
        <v>5</v>
      </c>
      <c r="K7" s="9" t="s">
        <v>44</v>
      </c>
      <c r="L7" s="76">
        <f>M7-N7</f>
        <v>9.0344528814614022E-2</v>
      </c>
      <c r="M7" s="16">
        <f>Q93</f>
        <v>0.23384920228831368</v>
      </c>
      <c r="N7" s="16">
        <f>N96</f>
        <v>0.14350467347369966</v>
      </c>
      <c r="R7" s="9" t="s">
        <v>44</v>
      </c>
      <c r="S7" s="20">
        <f t="shared" si="0"/>
        <v>3</v>
      </c>
      <c r="T7" s="20">
        <f t="shared" si="1"/>
        <v>3</v>
      </c>
      <c r="U7" s="20">
        <f t="shared" si="2"/>
        <v>4</v>
      </c>
    </row>
    <row r="8" spans="1:25" x14ac:dyDescent="0.25">
      <c r="B8" s="45" t="s">
        <v>36</v>
      </c>
      <c r="C8" s="45">
        <v>106</v>
      </c>
      <c r="D8" s="11">
        <v>232936</v>
      </c>
      <c r="E8" s="11">
        <v>11850</v>
      </c>
      <c r="F8" s="45">
        <v>266</v>
      </c>
      <c r="G8" s="7">
        <v>71561</v>
      </c>
      <c r="H8" s="45">
        <v>552</v>
      </c>
      <c r="I8" s="9">
        <v>3</v>
      </c>
      <c r="K8" s="9" t="s">
        <v>45</v>
      </c>
      <c r="L8" s="76">
        <f>M8-N8</f>
        <v>0.17580229938899106</v>
      </c>
      <c r="M8" s="16">
        <f>Q94</f>
        <v>0.29702600782185196</v>
      </c>
      <c r="N8" s="16">
        <f>O96</f>
        <v>0.1212237084328609</v>
      </c>
      <c r="R8" s="9" t="s">
        <v>45</v>
      </c>
      <c r="S8" s="20">
        <f t="shared" si="0"/>
        <v>2</v>
      </c>
      <c r="T8" s="20">
        <f t="shared" si="1"/>
        <v>2</v>
      </c>
      <c r="U8" s="20">
        <f t="shared" si="2"/>
        <v>5</v>
      </c>
    </row>
    <row r="9" spans="1:25" x14ac:dyDescent="0.25">
      <c r="B9" s="45" t="s">
        <v>37</v>
      </c>
      <c r="C9" s="45">
        <v>88</v>
      </c>
      <c r="D9" s="11">
        <v>214281</v>
      </c>
      <c r="E9" s="11">
        <v>8980</v>
      </c>
      <c r="F9" s="46">
        <v>234</v>
      </c>
      <c r="G9" s="7">
        <v>68701</v>
      </c>
      <c r="H9" s="45">
        <v>505</v>
      </c>
      <c r="I9" s="9">
        <v>3</v>
      </c>
      <c r="K9" s="9" t="s">
        <v>46</v>
      </c>
      <c r="L9" s="76">
        <f>M9-N9</f>
        <v>-0.14884065653004613</v>
      </c>
      <c r="M9" s="16">
        <f>Q95</f>
        <v>0.20693051078433389</v>
      </c>
      <c r="N9" s="16">
        <f>P96</f>
        <v>0.35577116731438002</v>
      </c>
      <c r="R9" s="9" t="s">
        <v>46</v>
      </c>
      <c r="S9" s="20">
        <f t="shared" si="0"/>
        <v>4</v>
      </c>
      <c r="T9" s="20">
        <f t="shared" si="1"/>
        <v>4</v>
      </c>
      <c r="U9" s="20">
        <f t="shared" si="2"/>
        <v>2</v>
      </c>
    </row>
    <row r="10" spans="1:25" x14ac:dyDescent="0.25">
      <c r="B10" s="45" t="s">
        <v>38</v>
      </c>
      <c r="C10" s="45">
        <v>140</v>
      </c>
      <c r="D10" s="12">
        <v>280776</v>
      </c>
      <c r="E10" s="11">
        <v>19210</v>
      </c>
      <c r="F10" s="48">
        <v>308</v>
      </c>
      <c r="G10" s="13">
        <v>78895</v>
      </c>
      <c r="H10" s="45">
        <v>655</v>
      </c>
      <c r="I10" s="9">
        <v>4</v>
      </c>
      <c r="R10" t="s">
        <v>23</v>
      </c>
    </row>
    <row r="11" spans="1:25" x14ac:dyDescent="0.25">
      <c r="B11" s="4" t="s">
        <v>3</v>
      </c>
      <c r="C11" s="17" t="s">
        <v>5</v>
      </c>
      <c r="D11" s="17" t="s">
        <v>4</v>
      </c>
      <c r="E11" s="17" t="s">
        <v>5</v>
      </c>
      <c r="F11" s="17" t="s">
        <v>5</v>
      </c>
      <c r="G11" s="17" t="s">
        <v>5</v>
      </c>
      <c r="H11" s="17" t="s">
        <v>5</v>
      </c>
      <c r="I11" s="17" t="s">
        <v>5</v>
      </c>
      <c r="K11" s="39"/>
      <c r="L11" s="39"/>
      <c r="M11" s="39"/>
      <c r="N11" s="39"/>
    </row>
    <row r="12" spans="1:25" x14ac:dyDescent="0.25">
      <c r="B12" s="9" t="s">
        <v>6</v>
      </c>
      <c r="C12" s="20" t="s">
        <v>7</v>
      </c>
      <c r="D12" s="20" t="s">
        <v>7</v>
      </c>
      <c r="E12" s="20" t="s">
        <v>7</v>
      </c>
      <c r="F12" s="20" t="s">
        <v>7</v>
      </c>
      <c r="G12" s="20" t="s">
        <v>7</v>
      </c>
      <c r="H12" s="20" t="s">
        <v>7</v>
      </c>
      <c r="I12" s="20" t="s">
        <v>8</v>
      </c>
      <c r="K12" s="39"/>
      <c r="L12" s="39"/>
      <c r="M12" s="39"/>
      <c r="N12" s="39"/>
      <c r="X12" s="52"/>
    </row>
    <row r="13" spans="1:25" x14ac:dyDescent="0.25">
      <c r="A13">
        <f>SUM(C13:I13)</f>
        <v>7</v>
      </c>
      <c r="B13" s="19" t="s">
        <v>9</v>
      </c>
      <c r="C13" s="21">
        <v>1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K13" s="39"/>
      <c r="L13" s="39"/>
      <c r="M13" s="39"/>
      <c r="N13" s="39"/>
    </row>
    <row r="14" spans="1:25" x14ac:dyDescent="0.25">
      <c r="B14" s="9" t="s">
        <v>10</v>
      </c>
      <c r="C14" s="22">
        <f t="shared" ref="C14:I14" si="3">+C13/$A$13</f>
        <v>0.14285714285714285</v>
      </c>
      <c r="D14" s="22">
        <f t="shared" si="3"/>
        <v>0.14285714285714285</v>
      </c>
      <c r="E14" s="22">
        <f t="shared" si="3"/>
        <v>0.14285714285714285</v>
      </c>
      <c r="F14" s="22">
        <f t="shared" si="3"/>
        <v>0.14285714285714285</v>
      </c>
      <c r="G14" s="22">
        <f t="shared" si="3"/>
        <v>0.14285714285714285</v>
      </c>
      <c r="H14" s="22">
        <f t="shared" si="3"/>
        <v>0.14285714285714285</v>
      </c>
      <c r="I14" s="22">
        <f t="shared" si="3"/>
        <v>0.14285714285714285</v>
      </c>
      <c r="K14" s="39"/>
      <c r="L14" s="39"/>
      <c r="M14" s="39"/>
      <c r="N14" s="39"/>
      <c r="R14" s="40"/>
    </row>
    <row r="15" spans="1:25" x14ac:dyDescent="0.25">
      <c r="B15" s="9" t="s">
        <v>11</v>
      </c>
      <c r="C15" s="18">
        <f t="shared" ref="C15:I15" si="4">MAX(C6:C10)-MIN(C6:C10)</f>
        <v>156</v>
      </c>
      <c r="D15" s="18">
        <f t="shared" si="4"/>
        <v>79744</v>
      </c>
      <c r="E15" s="18">
        <f t="shared" si="4"/>
        <v>50260</v>
      </c>
      <c r="F15" s="18">
        <f t="shared" si="4"/>
        <v>74</v>
      </c>
      <c r="G15" s="18">
        <f t="shared" si="4"/>
        <v>30151</v>
      </c>
      <c r="H15" s="18">
        <f t="shared" si="4"/>
        <v>399</v>
      </c>
      <c r="I15" s="18">
        <f t="shared" si="4"/>
        <v>4</v>
      </c>
      <c r="K15" s="39"/>
      <c r="L15" s="39"/>
      <c r="M15" s="39"/>
      <c r="N15" s="39"/>
      <c r="S15" s="38"/>
      <c r="T15" s="38"/>
      <c r="U15" s="38"/>
      <c r="V15" s="38"/>
      <c r="W15" s="38"/>
      <c r="X15" s="38"/>
      <c r="Y15" s="38"/>
    </row>
    <row r="16" spans="1:25" x14ac:dyDescent="0.25">
      <c r="A16" s="50">
        <v>0.1</v>
      </c>
      <c r="B16" s="9" t="s">
        <v>12</v>
      </c>
      <c r="C16" s="74">
        <f t="shared" ref="C16:H17" si="5">+C$15*$A16</f>
        <v>15.600000000000001</v>
      </c>
      <c r="D16" s="74">
        <f t="shared" si="5"/>
        <v>7974.4000000000005</v>
      </c>
      <c r="E16" s="74">
        <f t="shared" si="5"/>
        <v>5026</v>
      </c>
      <c r="F16" s="74">
        <f t="shared" si="5"/>
        <v>7.4</v>
      </c>
      <c r="G16" s="74">
        <f t="shared" si="5"/>
        <v>3015.1000000000004</v>
      </c>
      <c r="H16" s="74">
        <f t="shared" si="5"/>
        <v>39.900000000000006</v>
      </c>
      <c r="I16" s="18" t="s">
        <v>21</v>
      </c>
      <c r="K16" s="39"/>
      <c r="L16" s="39"/>
      <c r="M16" s="39"/>
      <c r="N16" s="39"/>
      <c r="R16" s="53"/>
      <c r="S16" s="54"/>
      <c r="T16" s="39"/>
      <c r="U16" s="39"/>
      <c r="V16" s="39"/>
      <c r="W16" s="39"/>
      <c r="X16" s="39"/>
      <c r="Y16" s="39"/>
    </row>
    <row r="17" spans="1:25" x14ac:dyDescent="0.25">
      <c r="A17" s="51">
        <f>100%-A16</f>
        <v>0.9</v>
      </c>
      <c r="B17" s="9" t="s">
        <v>13</v>
      </c>
      <c r="C17" s="74">
        <f t="shared" si="5"/>
        <v>140.4</v>
      </c>
      <c r="D17" s="74">
        <f t="shared" si="5"/>
        <v>71769.600000000006</v>
      </c>
      <c r="E17" s="74">
        <f t="shared" si="5"/>
        <v>45234</v>
      </c>
      <c r="F17" s="74">
        <f t="shared" si="5"/>
        <v>66.600000000000009</v>
      </c>
      <c r="G17" s="74">
        <f t="shared" si="5"/>
        <v>27135.9</v>
      </c>
      <c r="H17" s="74">
        <f t="shared" si="5"/>
        <v>359.1</v>
      </c>
      <c r="I17" s="18" t="s">
        <v>21</v>
      </c>
      <c r="R17" s="53"/>
      <c r="S17" s="54"/>
      <c r="T17" s="39"/>
      <c r="U17" s="39"/>
      <c r="V17" s="39"/>
      <c r="W17" s="39"/>
      <c r="X17" s="39"/>
      <c r="Y17" s="39"/>
    </row>
    <row r="18" spans="1:25" x14ac:dyDescent="0.25">
      <c r="B18" s="9" t="s">
        <v>14</v>
      </c>
      <c r="C18" s="74">
        <f t="shared" ref="C18:H18" si="6">+C17-C16</f>
        <v>124.80000000000001</v>
      </c>
      <c r="D18" s="74">
        <f t="shared" si="6"/>
        <v>63795.200000000004</v>
      </c>
      <c r="E18" s="74">
        <f t="shared" si="6"/>
        <v>40208</v>
      </c>
      <c r="F18" s="74">
        <f t="shared" si="6"/>
        <v>59.20000000000001</v>
      </c>
      <c r="G18" s="74">
        <f t="shared" si="6"/>
        <v>24120.800000000003</v>
      </c>
      <c r="H18" s="74">
        <f t="shared" si="6"/>
        <v>319.20000000000005</v>
      </c>
      <c r="I18" s="18" t="s">
        <v>21</v>
      </c>
      <c r="R18" s="53"/>
      <c r="S18" s="54"/>
      <c r="T18" s="39"/>
      <c r="U18" s="39"/>
      <c r="V18" s="39"/>
      <c r="W18" s="39"/>
      <c r="X18" s="39"/>
      <c r="Y18" s="39"/>
    </row>
    <row r="19" spans="1:25" x14ac:dyDescent="0.25">
      <c r="R19" s="53"/>
      <c r="S19" s="54"/>
      <c r="T19" s="39"/>
      <c r="U19" s="39"/>
      <c r="V19" s="39"/>
      <c r="W19" s="39"/>
      <c r="X19" s="39"/>
      <c r="Y19" s="39"/>
    </row>
    <row r="20" spans="1:25" x14ac:dyDescent="0.25">
      <c r="R20" s="53"/>
      <c r="S20" s="54"/>
      <c r="T20" s="39"/>
      <c r="U20" s="39"/>
      <c r="V20" s="39"/>
      <c r="W20" s="39"/>
      <c r="X20" s="39"/>
      <c r="Y20" s="39"/>
    </row>
    <row r="21" spans="1:25" x14ac:dyDescent="0.25">
      <c r="B21" s="40" t="s">
        <v>41</v>
      </c>
      <c r="K21" t="s">
        <v>24</v>
      </c>
      <c r="R21" s="38"/>
    </row>
    <row r="22" spans="1:25" x14ac:dyDescent="0.25">
      <c r="A22" s="23" t="str">
        <f>C4</f>
        <v xml:space="preserve">PRA </v>
      </c>
      <c r="B22" s="24" t="s">
        <v>22</v>
      </c>
      <c r="C22" s="25">
        <f>A24</f>
        <v>-197</v>
      </c>
      <c r="D22" s="25">
        <f>A25</f>
        <v>-41</v>
      </c>
      <c r="E22" s="25">
        <f>A26</f>
        <v>-106</v>
      </c>
      <c r="F22" s="25">
        <f>A27</f>
        <v>-88</v>
      </c>
      <c r="G22" s="25">
        <f>A28</f>
        <v>-140</v>
      </c>
      <c r="K22" s="40" t="s">
        <v>47</v>
      </c>
    </row>
    <row r="23" spans="1:25" x14ac:dyDescent="0.25">
      <c r="A23" s="23" t="s">
        <v>22</v>
      </c>
      <c r="B23" s="57" t="s">
        <v>1</v>
      </c>
      <c r="C23" s="60" t="s">
        <v>42</v>
      </c>
      <c r="D23" s="60" t="s">
        <v>43</v>
      </c>
      <c r="E23" s="60" t="s">
        <v>44</v>
      </c>
      <c r="F23" s="60" t="s">
        <v>45</v>
      </c>
      <c r="G23" s="60" t="s">
        <v>46</v>
      </c>
      <c r="H23" s="58"/>
      <c r="K23" s="57" t="str">
        <f>A22</f>
        <v xml:space="preserve">PRA </v>
      </c>
      <c r="L23" s="60" t="s">
        <v>42</v>
      </c>
      <c r="M23" s="60" t="s">
        <v>43</v>
      </c>
      <c r="N23" s="60" t="s">
        <v>44</v>
      </c>
      <c r="O23" s="60" t="s">
        <v>45</v>
      </c>
      <c r="P23" s="60" t="s">
        <v>46</v>
      </c>
      <c r="R23" s="40"/>
    </row>
    <row r="24" spans="1:25" x14ac:dyDescent="0.25">
      <c r="A24" s="77">
        <f>-C6</f>
        <v>-197</v>
      </c>
      <c r="B24" s="61" t="s">
        <v>34</v>
      </c>
      <c r="C24" s="59">
        <f>$A24-C$22</f>
        <v>0</v>
      </c>
      <c r="D24" s="59">
        <f>$A24-D$22</f>
        <v>-156</v>
      </c>
      <c r="E24" s="59">
        <f t="shared" ref="D24:G28" si="7">$A24-E$22</f>
        <v>-91</v>
      </c>
      <c r="F24" s="59">
        <f t="shared" si="7"/>
        <v>-109</v>
      </c>
      <c r="G24" s="59">
        <f t="shared" si="7"/>
        <v>-57</v>
      </c>
      <c r="H24" s="58"/>
      <c r="K24" s="61" t="s">
        <v>42</v>
      </c>
      <c r="L24" s="62">
        <f>IF(C24&gt;$C$17, 1, IF(C24&gt;$C$16,((C24-$C$16)/($C$17-$C$16)),0))</f>
        <v>0</v>
      </c>
      <c r="M24" s="62">
        <f t="shared" ref="L24:P28" si="8">IF(D24&gt;$C$17, 1, IF(D24&gt;$C$16,((D24-$C$16)/($C$17-$C$16)),0))</f>
        <v>0</v>
      </c>
      <c r="N24" s="62">
        <f t="shared" si="8"/>
        <v>0</v>
      </c>
      <c r="O24" s="62">
        <f t="shared" si="8"/>
        <v>0</v>
      </c>
      <c r="P24" s="62">
        <f t="shared" si="8"/>
        <v>0</v>
      </c>
      <c r="S24" s="55"/>
      <c r="T24" s="55"/>
      <c r="U24" s="55"/>
      <c r="V24" s="55"/>
      <c r="W24" s="55"/>
      <c r="X24" s="55"/>
    </row>
    <row r="25" spans="1:25" x14ac:dyDescent="0.25">
      <c r="A25" s="77">
        <f t="shared" ref="A25:A28" si="9">-C7</f>
        <v>-41</v>
      </c>
      <c r="B25" s="61" t="s">
        <v>35</v>
      </c>
      <c r="C25" s="59">
        <f>$A25-C$22</f>
        <v>156</v>
      </c>
      <c r="D25" s="59">
        <f t="shared" si="7"/>
        <v>0</v>
      </c>
      <c r="E25" s="59">
        <f t="shared" si="7"/>
        <v>65</v>
      </c>
      <c r="F25" s="59">
        <f t="shared" si="7"/>
        <v>47</v>
      </c>
      <c r="G25" s="59">
        <f t="shared" si="7"/>
        <v>99</v>
      </c>
      <c r="H25" s="58"/>
      <c r="K25" s="61" t="s">
        <v>43</v>
      </c>
      <c r="L25" s="62">
        <f t="shared" si="8"/>
        <v>1</v>
      </c>
      <c r="M25" s="62">
        <f t="shared" si="8"/>
        <v>0</v>
      </c>
      <c r="N25" s="62">
        <f t="shared" si="8"/>
        <v>0.39583333333333326</v>
      </c>
      <c r="O25" s="62">
        <f t="shared" si="8"/>
        <v>0.25160256410256404</v>
      </c>
      <c r="P25" s="62">
        <f t="shared" si="8"/>
        <v>0.66826923076923073</v>
      </c>
      <c r="R25" s="53"/>
      <c r="S25" s="54"/>
      <c r="T25" s="39"/>
      <c r="U25" s="39"/>
      <c r="V25" s="39"/>
      <c r="W25" s="39"/>
      <c r="X25" s="39"/>
    </row>
    <row r="26" spans="1:25" x14ac:dyDescent="0.25">
      <c r="A26" s="77">
        <f t="shared" si="9"/>
        <v>-106</v>
      </c>
      <c r="B26" s="61" t="s">
        <v>36</v>
      </c>
      <c r="C26" s="59">
        <f>$A26-C$22</f>
        <v>91</v>
      </c>
      <c r="D26" s="59">
        <f t="shared" si="7"/>
        <v>-65</v>
      </c>
      <c r="E26" s="59">
        <f t="shared" si="7"/>
        <v>0</v>
      </c>
      <c r="F26" s="59">
        <f t="shared" si="7"/>
        <v>-18</v>
      </c>
      <c r="G26" s="59">
        <f t="shared" si="7"/>
        <v>34</v>
      </c>
      <c r="H26" s="58"/>
      <c r="K26" s="61" t="s">
        <v>44</v>
      </c>
      <c r="L26" s="62">
        <f t="shared" si="8"/>
        <v>0.60416666666666663</v>
      </c>
      <c r="M26" s="62">
        <f t="shared" si="8"/>
        <v>0</v>
      </c>
      <c r="N26" s="62">
        <f t="shared" si="8"/>
        <v>0</v>
      </c>
      <c r="O26" s="62">
        <f t="shared" si="8"/>
        <v>0</v>
      </c>
      <c r="P26" s="62">
        <f t="shared" si="8"/>
        <v>0.14743589743589741</v>
      </c>
      <c r="R26" s="53"/>
      <c r="S26" s="54"/>
      <c r="T26" s="39"/>
      <c r="U26" s="39"/>
      <c r="V26" s="39"/>
      <c r="W26" s="39"/>
      <c r="X26" s="39"/>
    </row>
    <row r="27" spans="1:25" x14ac:dyDescent="0.25">
      <c r="A27" s="77">
        <f t="shared" si="9"/>
        <v>-88</v>
      </c>
      <c r="B27" s="61" t="s">
        <v>37</v>
      </c>
      <c r="C27" s="59">
        <f>$A27-C$22</f>
        <v>109</v>
      </c>
      <c r="D27" s="59">
        <f t="shared" si="7"/>
        <v>-47</v>
      </c>
      <c r="E27" s="59">
        <f t="shared" si="7"/>
        <v>18</v>
      </c>
      <c r="F27" s="59">
        <f t="shared" si="7"/>
        <v>0</v>
      </c>
      <c r="G27" s="59">
        <f t="shared" si="7"/>
        <v>52</v>
      </c>
      <c r="H27" s="58"/>
      <c r="K27" s="61" t="s">
        <v>45</v>
      </c>
      <c r="L27" s="62">
        <f t="shared" si="8"/>
        <v>0.7483974358974359</v>
      </c>
      <c r="M27" s="62">
        <f t="shared" si="8"/>
        <v>0</v>
      </c>
      <c r="N27" s="62">
        <f t="shared" si="8"/>
        <v>1.9230769230769218E-2</v>
      </c>
      <c r="O27" s="62">
        <f t="shared" si="8"/>
        <v>0</v>
      </c>
      <c r="P27" s="62">
        <f t="shared" si="8"/>
        <v>0.29166666666666663</v>
      </c>
      <c r="R27" s="53"/>
      <c r="S27" s="54"/>
      <c r="T27" s="39"/>
      <c r="U27" s="39"/>
      <c r="V27" s="39"/>
      <c r="W27" s="39"/>
      <c r="X27" s="39"/>
    </row>
    <row r="28" spans="1:25" x14ac:dyDescent="0.25">
      <c r="A28" s="77">
        <f t="shared" si="9"/>
        <v>-140</v>
      </c>
      <c r="B28" s="61" t="s">
        <v>38</v>
      </c>
      <c r="C28" s="59">
        <f>$A28-C$22</f>
        <v>57</v>
      </c>
      <c r="D28" s="59">
        <f t="shared" si="7"/>
        <v>-99</v>
      </c>
      <c r="E28" s="59">
        <f t="shared" si="7"/>
        <v>-34</v>
      </c>
      <c r="F28" s="59">
        <f t="shared" si="7"/>
        <v>-52</v>
      </c>
      <c r="G28" s="59">
        <f t="shared" si="7"/>
        <v>0</v>
      </c>
      <c r="H28" s="58"/>
      <c r="K28" s="61" t="s">
        <v>46</v>
      </c>
      <c r="L28" s="62">
        <f t="shared" si="8"/>
        <v>0.33173076923076916</v>
      </c>
      <c r="M28" s="62">
        <f t="shared" si="8"/>
        <v>0</v>
      </c>
      <c r="N28" s="62">
        <f t="shared" si="8"/>
        <v>0</v>
      </c>
      <c r="O28" s="62">
        <f t="shared" si="8"/>
        <v>0</v>
      </c>
      <c r="P28" s="62">
        <f t="shared" si="8"/>
        <v>0</v>
      </c>
      <c r="R28" s="53"/>
      <c r="S28" s="54"/>
      <c r="T28" s="39"/>
      <c r="U28" s="39"/>
      <c r="V28" s="39"/>
      <c r="W28" s="39"/>
      <c r="X28" s="39"/>
    </row>
    <row r="29" spans="1:25" x14ac:dyDescent="0.25">
      <c r="A29" s="27"/>
      <c r="B29" s="27"/>
      <c r="C29" s="27"/>
      <c r="D29" s="27"/>
      <c r="E29" s="27"/>
      <c r="F29" s="27"/>
      <c r="G29" s="27"/>
      <c r="K29" s="58"/>
      <c r="L29" s="58"/>
      <c r="M29" s="58"/>
      <c r="N29" s="58"/>
      <c r="O29" s="58"/>
      <c r="P29" s="58"/>
      <c r="R29" s="53"/>
      <c r="S29" s="54"/>
      <c r="T29" s="39"/>
      <c r="U29" s="39"/>
      <c r="V29" s="39"/>
      <c r="W29" s="39"/>
      <c r="X29" s="39"/>
    </row>
    <row r="30" spans="1:25" x14ac:dyDescent="0.25">
      <c r="A30" s="27"/>
      <c r="B30" s="27"/>
      <c r="C30" s="27"/>
      <c r="D30" s="27"/>
      <c r="E30" s="27"/>
      <c r="F30" s="27"/>
      <c r="G30" s="27"/>
    </row>
    <row r="31" spans="1:25" x14ac:dyDescent="0.25">
      <c r="A31" s="27"/>
      <c r="B31" s="41" t="s">
        <v>56</v>
      </c>
      <c r="C31" s="27"/>
      <c r="D31" s="27"/>
      <c r="E31" s="27"/>
      <c r="F31" s="27"/>
      <c r="G31" s="27"/>
      <c r="S31" s="56"/>
      <c r="T31" s="56"/>
      <c r="U31" s="56"/>
      <c r="V31" s="56"/>
      <c r="W31" s="56"/>
      <c r="X31" s="56"/>
    </row>
    <row r="32" spans="1:25" x14ac:dyDescent="0.25">
      <c r="A32" s="28" t="s">
        <v>39</v>
      </c>
      <c r="B32" s="29" t="s">
        <v>22</v>
      </c>
      <c r="C32" s="35">
        <f>+A34</f>
        <v>201032</v>
      </c>
      <c r="D32" s="35">
        <f>+A35</f>
        <v>201032</v>
      </c>
      <c r="E32" s="35">
        <f>+A36</f>
        <v>232936</v>
      </c>
      <c r="F32" s="35">
        <f>+A37</f>
        <v>214281</v>
      </c>
      <c r="G32" s="35">
        <f>+A38</f>
        <v>280776</v>
      </c>
      <c r="K32" s="41" t="s">
        <v>55</v>
      </c>
    </row>
    <row r="33" spans="1:16" x14ac:dyDescent="0.25">
      <c r="A33" s="25" t="s">
        <v>22</v>
      </c>
      <c r="B33" s="66" t="s">
        <v>1</v>
      </c>
      <c r="C33" s="61" t="s">
        <v>42</v>
      </c>
      <c r="D33" s="60" t="s">
        <v>43</v>
      </c>
      <c r="E33" s="60" t="s">
        <v>44</v>
      </c>
      <c r="F33" s="60" t="s">
        <v>45</v>
      </c>
      <c r="G33" s="60" t="s">
        <v>46</v>
      </c>
      <c r="K33" s="57" t="s">
        <v>39</v>
      </c>
      <c r="L33" s="60" t="s">
        <v>42</v>
      </c>
      <c r="M33" s="60" t="s">
        <v>43</v>
      </c>
      <c r="N33" s="60" t="s">
        <v>44</v>
      </c>
      <c r="O33" s="60" t="s">
        <v>45</v>
      </c>
      <c r="P33" s="60" t="s">
        <v>46</v>
      </c>
    </row>
    <row r="34" spans="1:16" x14ac:dyDescent="0.25">
      <c r="A34" s="25">
        <f>+D6</f>
        <v>201032</v>
      </c>
      <c r="B34" s="61" t="s">
        <v>34</v>
      </c>
      <c r="C34" s="59">
        <f>+$A34-C$32</f>
        <v>0</v>
      </c>
      <c r="D34" s="59">
        <f t="shared" ref="D34:G38" si="10">+$A34-D$32</f>
        <v>0</v>
      </c>
      <c r="E34" s="59">
        <f t="shared" si="10"/>
        <v>-31904</v>
      </c>
      <c r="F34" s="59">
        <f t="shared" si="10"/>
        <v>-13249</v>
      </c>
      <c r="G34" s="59">
        <f t="shared" si="10"/>
        <v>-79744</v>
      </c>
      <c r="K34" s="61" t="s">
        <v>42</v>
      </c>
      <c r="L34" s="62">
        <f t="shared" ref="L34:P38" si="11">IF(C34&gt;$D$17,1,IF(C34&gt;$D$16,(C34-$D$16)/$D$18,0))</f>
        <v>0</v>
      </c>
      <c r="M34" s="62">
        <f t="shared" si="11"/>
        <v>0</v>
      </c>
      <c r="N34" s="62">
        <f t="shared" si="11"/>
        <v>0</v>
      </c>
      <c r="O34" s="62">
        <f t="shared" si="11"/>
        <v>0</v>
      </c>
      <c r="P34" s="62">
        <f t="shared" si="11"/>
        <v>0</v>
      </c>
    </row>
    <row r="35" spans="1:16" x14ac:dyDescent="0.25">
      <c r="A35" s="25">
        <f>+D7</f>
        <v>201032</v>
      </c>
      <c r="B35" s="61" t="s">
        <v>43</v>
      </c>
      <c r="C35" s="59">
        <f>+$A35-C$32</f>
        <v>0</v>
      </c>
      <c r="D35" s="59">
        <f t="shared" si="10"/>
        <v>0</v>
      </c>
      <c r="E35" s="59">
        <f t="shared" si="10"/>
        <v>-31904</v>
      </c>
      <c r="F35" s="59">
        <f t="shared" si="10"/>
        <v>-13249</v>
      </c>
      <c r="G35" s="59">
        <f t="shared" si="10"/>
        <v>-79744</v>
      </c>
      <c r="K35" s="61" t="s">
        <v>43</v>
      </c>
      <c r="L35" s="62">
        <f t="shared" si="11"/>
        <v>0</v>
      </c>
      <c r="M35" s="62">
        <f t="shared" si="11"/>
        <v>0</v>
      </c>
      <c r="N35" s="62">
        <f t="shared" si="11"/>
        <v>0</v>
      </c>
      <c r="O35" s="62">
        <f t="shared" si="11"/>
        <v>0</v>
      </c>
      <c r="P35" s="62">
        <f t="shared" si="11"/>
        <v>0</v>
      </c>
    </row>
    <row r="36" spans="1:16" x14ac:dyDescent="0.25">
      <c r="A36" s="25">
        <f>+D8</f>
        <v>232936</v>
      </c>
      <c r="B36" s="61" t="s">
        <v>36</v>
      </c>
      <c r="C36" s="59">
        <f>+$A36-C$32</f>
        <v>31904</v>
      </c>
      <c r="D36" s="59">
        <f t="shared" si="10"/>
        <v>31904</v>
      </c>
      <c r="E36" s="59">
        <f t="shared" si="10"/>
        <v>0</v>
      </c>
      <c r="F36" s="59">
        <f t="shared" si="10"/>
        <v>18655</v>
      </c>
      <c r="G36" s="59">
        <f t="shared" si="10"/>
        <v>-47840</v>
      </c>
      <c r="K36" s="61" t="s">
        <v>44</v>
      </c>
      <c r="L36" s="62">
        <f t="shared" si="11"/>
        <v>0.3751003210272873</v>
      </c>
      <c r="M36" s="62">
        <f t="shared" si="11"/>
        <v>0.3751003210272873</v>
      </c>
      <c r="N36" s="62">
        <f t="shared" si="11"/>
        <v>0</v>
      </c>
      <c r="O36" s="62">
        <f t="shared" si="11"/>
        <v>0.16742011938202245</v>
      </c>
      <c r="P36" s="62">
        <f t="shared" si="11"/>
        <v>0</v>
      </c>
    </row>
    <row r="37" spans="1:16" x14ac:dyDescent="0.25">
      <c r="A37" s="25">
        <f>+D9</f>
        <v>214281</v>
      </c>
      <c r="B37" s="61" t="s">
        <v>45</v>
      </c>
      <c r="C37" s="59">
        <f>+$A37-C$32</f>
        <v>13249</v>
      </c>
      <c r="D37" s="59">
        <f t="shared" si="10"/>
        <v>13249</v>
      </c>
      <c r="E37" s="59">
        <f t="shared" si="10"/>
        <v>-18655</v>
      </c>
      <c r="F37" s="59">
        <f t="shared" si="10"/>
        <v>0</v>
      </c>
      <c r="G37" s="59">
        <f t="shared" si="10"/>
        <v>-66495</v>
      </c>
      <c r="K37" s="61" t="s">
        <v>45</v>
      </c>
      <c r="L37" s="62">
        <f t="shared" si="11"/>
        <v>8.2680201645264836E-2</v>
      </c>
      <c r="M37" s="62">
        <f t="shared" si="11"/>
        <v>8.2680201645264836E-2</v>
      </c>
      <c r="N37" s="62">
        <f t="shared" si="11"/>
        <v>0</v>
      </c>
      <c r="O37" s="62">
        <f t="shared" si="11"/>
        <v>0</v>
      </c>
      <c r="P37" s="62">
        <f t="shared" si="11"/>
        <v>0</v>
      </c>
    </row>
    <row r="38" spans="1:16" x14ac:dyDescent="0.25">
      <c r="A38" s="25">
        <f>+D10</f>
        <v>280776</v>
      </c>
      <c r="B38" s="61" t="s">
        <v>38</v>
      </c>
      <c r="C38" s="59">
        <f>+$A38-C$32</f>
        <v>79744</v>
      </c>
      <c r="D38" s="59">
        <f t="shared" si="10"/>
        <v>79744</v>
      </c>
      <c r="E38" s="59">
        <f t="shared" si="10"/>
        <v>47840</v>
      </c>
      <c r="F38" s="59">
        <f t="shared" si="10"/>
        <v>66495</v>
      </c>
      <c r="G38" s="59">
        <f t="shared" si="10"/>
        <v>0</v>
      </c>
      <c r="K38" s="61" t="s">
        <v>46</v>
      </c>
      <c r="L38" s="62">
        <f t="shared" si="11"/>
        <v>1</v>
      </c>
      <c r="M38" s="62">
        <f t="shared" si="11"/>
        <v>1</v>
      </c>
      <c r="N38" s="62">
        <f t="shared" si="11"/>
        <v>0.62489967897271259</v>
      </c>
      <c r="O38" s="62">
        <f t="shared" si="11"/>
        <v>0.91731979835473509</v>
      </c>
      <c r="P38" s="62">
        <f t="shared" si="11"/>
        <v>0</v>
      </c>
    </row>
    <row r="39" spans="1:16" x14ac:dyDescent="0.25">
      <c r="A39" s="31"/>
      <c r="B39" s="27"/>
      <c r="C39" s="27"/>
      <c r="D39" s="27"/>
      <c r="E39" s="27"/>
      <c r="F39" s="27"/>
      <c r="G39" s="27"/>
      <c r="K39" s="58"/>
      <c r="L39" s="58"/>
      <c r="M39" s="58"/>
      <c r="N39" s="58"/>
      <c r="O39" s="58"/>
      <c r="P39" s="58"/>
    </row>
    <row r="40" spans="1:16" x14ac:dyDescent="0.25">
      <c r="A40" s="31"/>
      <c r="B40" s="41" t="s">
        <v>54</v>
      </c>
      <c r="C40" s="27"/>
      <c r="D40" s="27"/>
      <c r="E40" s="27"/>
      <c r="F40" s="27"/>
      <c r="G40" s="27"/>
      <c r="K40" s="58"/>
      <c r="L40" s="58"/>
      <c r="M40" s="58"/>
      <c r="N40" s="58"/>
      <c r="O40" s="58"/>
      <c r="P40" s="58"/>
    </row>
    <row r="41" spans="1:16" x14ac:dyDescent="0.25">
      <c r="A41" s="25" t="s">
        <v>53</v>
      </c>
      <c r="B41" s="32" t="s">
        <v>22</v>
      </c>
      <c r="C41" s="35">
        <f>A43</f>
        <v>-50260</v>
      </c>
      <c r="D41" s="35">
        <f>A44</f>
        <v>0</v>
      </c>
      <c r="E41" s="35">
        <f>A45</f>
        <v>-11850</v>
      </c>
      <c r="F41" s="35">
        <f>A46</f>
        <v>-8980</v>
      </c>
      <c r="G41" s="35">
        <f>A47</f>
        <v>-19210</v>
      </c>
      <c r="K41" s="63" t="s">
        <v>57</v>
      </c>
      <c r="L41" s="58"/>
      <c r="M41" s="58"/>
      <c r="N41" s="58"/>
      <c r="O41" s="58"/>
      <c r="P41" s="58"/>
    </row>
    <row r="42" spans="1:16" x14ac:dyDescent="0.25">
      <c r="A42" s="25" t="s">
        <v>22</v>
      </c>
      <c r="B42" s="66" t="s">
        <v>1</v>
      </c>
      <c r="C42" s="67" t="s">
        <v>42</v>
      </c>
      <c r="D42" s="67" t="s">
        <v>43</v>
      </c>
      <c r="E42" s="67" t="s">
        <v>44</v>
      </c>
      <c r="F42" s="67" t="s">
        <v>45</v>
      </c>
      <c r="G42" s="67" t="s">
        <v>46</v>
      </c>
      <c r="K42" s="57" t="s">
        <v>53</v>
      </c>
      <c r="L42" s="60" t="s">
        <v>48</v>
      </c>
      <c r="M42" s="60" t="s">
        <v>49</v>
      </c>
      <c r="N42" s="60" t="s">
        <v>50</v>
      </c>
      <c r="O42" s="60" t="s">
        <v>51</v>
      </c>
      <c r="P42" s="60" t="s">
        <v>52</v>
      </c>
    </row>
    <row r="43" spans="1:16" x14ac:dyDescent="0.25">
      <c r="A43" s="25">
        <f>-E6</f>
        <v>-50260</v>
      </c>
      <c r="B43" s="68" t="s">
        <v>42</v>
      </c>
      <c r="C43" s="59">
        <f>$A43-C$41</f>
        <v>0</v>
      </c>
      <c r="D43" s="59">
        <f>$A43-D$41</f>
        <v>-50260</v>
      </c>
      <c r="E43" s="59">
        <f t="shared" ref="D43:G47" si="12">$A43-E$41</f>
        <v>-38410</v>
      </c>
      <c r="F43" s="59">
        <f t="shared" si="12"/>
        <v>-41280</v>
      </c>
      <c r="G43" s="59">
        <f t="shared" si="12"/>
        <v>-31050</v>
      </c>
      <c r="K43" s="61" t="s">
        <v>42</v>
      </c>
      <c r="L43" s="62">
        <f t="shared" ref="L43:P47" si="13">IF(C43&gt;$E$17,1,IF(C43&gt;$E$16,(C43-$E$16)/$E$18,0))</f>
        <v>0</v>
      </c>
      <c r="M43" s="62">
        <f t="shared" si="13"/>
        <v>0</v>
      </c>
      <c r="N43" s="62">
        <f t="shared" si="13"/>
        <v>0</v>
      </c>
      <c r="O43" s="62">
        <f t="shared" si="13"/>
        <v>0</v>
      </c>
      <c r="P43" s="62">
        <f t="shared" si="13"/>
        <v>0</v>
      </c>
    </row>
    <row r="44" spans="1:16" x14ac:dyDescent="0.25">
      <c r="A44" s="25">
        <f>-E7</f>
        <v>0</v>
      </c>
      <c r="B44" s="68" t="s">
        <v>43</v>
      </c>
      <c r="C44" s="59">
        <f>$A44-C$41</f>
        <v>50260</v>
      </c>
      <c r="D44" s="59">
        <f t="shared" si="12"/>
        <v>0</v>
      </c>
      <c r="E44" s="59">
        <f t="shared" si="12"/>
        <v>11850</v>
      </c>
      <c r="F44" s="59">
        <f t="shared" si="12"/>
        <v>8980</v>
      </c>
      <c r="G44" s="59">
        <f t="shared" si="12"/>
        <v>19210</v>
      </c>
      <c r="K44" s="61" t="s">
        <v>43</v>
      </c>
      <c r="L44" s="62">
        <f t="shared" si="13"/>
        <v>1</v>
      </c>
      <c r="M44" s="62">
        <f t="shared" si="13"/>
        <v>0</v>
      </c>
      <c r="N44" s="62">
        <f t="shared" si="13"/>
        <v>0.16971746916036609</v>
      </c>
      <c r="O44" s="62">
        <f t="shared" si="13"/>
        <v>9.8338639076800641E-2</v>
      </c>
      <c r="P44" s="62">
        <f t="shared" si="13"/>
        <v>0.35276561878233187</v>
      </c>
    </row>
    <row r="45" spans="1:16" x14ac:dyDescent="0.25">
      <c r="A45" s="25">
        <f>-E8</f>
        <v>-11850</v>
      </c>
      <c r="B45" s="68" t="s">
        <v>44</v>
      </c>
      <c r="C45" s="59">
        <f>$A45-C$41</f>
        <v>38410</v>
      </c>
      <c r="D45" s="59">
        <f t="shared" si="12"/>
        <v>-11850</v>
      </c>
      <c r="E45" s="59">
        <f t="shared" si="12"/>
        <v>0</v>
      </c>
      <c r="F45" s="59">
        <f t="shared" si="12"/>
        <v>-2870</v>
      </c>
      <c r="G45" s="59">
        <f t="shared" si="12"/>
        <v>7360</v>
      </c>
      <c r="K45" s="61" t="s">
        <v>44</v>
      </c>
      <c r="L45" s="62">
        <f t="shared" si="13"/>
        <v>0.83028253083963388</v>
      </c>
      <c r="M45" s="62">
        <f t="shared" si="13"/>
        <v>0</v>
      </c>
      <c r="N45" s="62">
        <f t="shared" si="13"/>
        <v>0</v>
      </c>
      <c r="O45" s="62">
        <f t="shared" si="13"/>
        <v>0</v>
      </c>
      <c r="P45" s="62">
        <f t="shared" si="13"/>
        <v>5.8048149621965778E-2</v>
      </c>
    </row>
    <row r="46" spans="1:16" x14ac:dyDescent="0.25">
      <c r="A46" s="25">
        <f>-E9</f>
        <v>-8980</v>
      </c>
      <c r="B46" s="68" t="s">
        <v>45</v>
      </c>
      <c r="C46" s="59">
        <f>$A46-C$41</f>
        <v>41280</v>
      </c>
      <c r="D46" s="59">
        <f t="shared" si="12"/>
        <v>-8980</v>
      </c>
      <c r="E46" s="59">
        <f t="shared" si="12"/>
        <v>2870</v>
      </c>
      <c r="F46" s="59">
        <f t="shared" si="12"/>
        <v>0</v>
      </c>
      <c r="G46" s="59">
        <f t="shared" si="12"/>
        <v>10230</v>
      </c>
      <c r="K46" s="61" t="s">
        <v>45</v>
      </c>
      <c r="L46" s="62">
        <f t="shared" si="13"/>
        <v>0.90166136092319937</v>
      </c>
      <c r="M46" s="62">
        <f t="shared" si="13"/>
        <v>0</v>
      </c>
      <c r="N46" s="62">
        <f t="shared" si="13"/>
        <v>0</v>
      </c>
      <c r="O46" s="62">
        <f t="shared" si="13"/>
        <v>0</v>
      </c>
      <c r="P46" s="62">
        <f t="shared" si="13"/>
        <v>0.12942697970553124</v>
      </c>
    </row>
    <row r="47" spans="1:16" x14ac:dyDescent="0.25">
      <c r="A47" s="25">
        <f>-E10</f>
        <v>-19210</v>
      </c>
      <c r="B47" s="68" t="s">
        <v>46</v>
      </c>
      <c r="C47" s="59">
        <f>$A47-C$41</f>
        <v>31050</v>
      </c>
      <c r="D47" s="59">
        <f t="shared" si="12"/>
        <v>-19210</v>
      </c>
      <c r="E47" s="59">
        <f t="shared" si="12"/>
        <v>-7360</v>
      </c>
      <c r="F47" s="59">
        <f t="shared" si="12"/>
        <v>-10230</v>
      </c>
      <c r="G47" s="59">
        <f t="shared" si="12"/>
        <v>0</v>
      </c>
      <c r="K47" s="61" t="s">
        <v>46</v>
      </c>
      <c r="L47" s="62">
        <f t="shared" si="13"/>
        <v>0.64723438121766808</v>
      </c>
      <c r="M47" s="62">
        <f t="shared" si="13"/>
        <v>0</v>
      </c>
      <c r="N47" s="62">
        <f t="shared" si="13"/>
        <v>0</v>
      </c>
      <c r="O47" s="62">
        <f t="shared" si="13"/>
        <v>0</v>
      </c>
      <c r="P47" s="62">
        <f t="shared" si="13"/>
        <v>0</v>
      </c>
    </row>
    <row r="48" spans="1:16" x14ac:dyDescent="0.25">
      <c r="A48" s="31"/>
      <c r="B48" s="27"/>
      <c r="C48" s="27"/>
      <c r="D48" s="27"/>
      <c r="E48" s="27"/>
      <c r="F48" s="27"/>
      <c r="G48" s="27"/>
      <c r="K48" s="58"/>
      <c r="L48" s="58"/>
      <c r="M48" s="58"/>
      <c r="N48" s="58"/>
      <c r="O48" s="58"/>
      <c r="P48" s="58"/>
    </row>
    <row r="49" spans="1:16" x14ac:dyDescent="0.25">
      <c r="A49" s="31"/>
      <c r="B49" s="27"/>
      <c r="C49" s="27"/>
      <c r="D49" s="27"/>
      <c r="E49" s="27"/>
      <c r="F49" s="27"/>
      <c r="G49" s="27"/>
      <c r="K49" s="58"/>
      <c r="L49" s="58"/>
      <c r="M49" s="58"/>
      <c r="N49" s="58"/>
      <c r="O49" s="58"/>
      <c r="P49" s="58"/>
    </row>
    <row r="50" spans="1:16" x14ac:dyDescent="0.25">
      <c r="A50" s="31"/>
      <c r="B50" s="41" t="s">
        <v>59</v>
      </c>
      <c r="C50" s="27"/>
      <c r="D50" s="27"/>
      <c r="E50" s="27"/>
      <c r="F50" s="27"/>
      <c r="G50" s="27"/>
      <c r="K50" s="58"/>
      <c r="L50" s="58"/>
      <c r="M50" s="58"/>
      <c r="N50" s="58"/>
      <c r="O50" s="58"/>
      <c r="P50" s="58"/>
    </row>
    <row r="51" spans="1:16" x14ac:dyDescent="0.25">
      <c r="A51" s="25" t="s">
        <v>40</v>
      </c>
      <c r="B51" s="29" t="s">
        <v>22</v>
      </c>
      <c r="C51" s="25">
        <f>A53</f>
        <v>-293</v>
      </c>
      <c r="D51" s="25">
        <f>A54</f>
        <v>-250</v>
      </c>
      <c r="E51" s="25">
        <f>A55</f>
        <v>-266</v>
      </c>
      <c r="F51" s="25">
        <f>A56</f>
        <v>-234</v>
      </c>
      <c r="G51" s="25">
        <f>A57</f>
        <v>-308</v>
      </c>
      <c r="K51" s="63" t="s">
        <v>61</v>
      </c>
      <c r="L51" s="58"/>
      <c r="M51" s="58"/>
      <c r="N51" s="58"/>
      <c r="O51" s="58"/>
      <c r="P51" s="58"/>
    </row>
    <row r="52" spans="1:16" x14ac:dyDescent="0.25">
      <c r="A52" s="25" t="s">
        <v>22</v>
      </c>
      <c r="B52" s="66" t="s">
        <v>1</v>
      </c>
      <c r="C52" s="67" t="s">
        <v>42</v>
      </c>
      <c r="D52" s="67" t="s">
        <v>43</v>
      </c>
      <c r="E52" s="67" t="s">
        <v>44</v>
      </c>
      <c r="F52" s="67" t="s">
        <v>45</v>
      </c>
      <c r="G52" s="67" t="s">
        <v>46</v>
      </c>
      <c r="K52" s="57" t="s">
        <v>15</v>
      </c>
      <c r="L52" s="60" t="s">
        <v>42</v>
      </c>
      <c r="M52" s="60" t="s">
        <v>43</v>
      </c>
      <c r="N52" s="60" t="s">
        <v>44</v>
      </c>
      <c r="O52" s="60" t="s">
        <v>45</v>
      </c>
      <c r="P52" s="60" t="s">
        <v>46</v>
      </c>
    </row>
    <row r="53" spans="1:16" x14ac:dyDescent="0.25">
      <c r="A53" s="25">
        <f>-F6</f>
        <v>-293</v>
      </c>
      <c r="B53" s="69" t="s">
        <v>58</v>
      </c>
      <c r="C53" s="59">
        <f>$A53-C$51</f>
        <v>0</v>
      </c>
      <c r="D53" s="59">
        <f t="shared" ref="D53:G57" si="14">$A53-D$51</f>
        <v>-43</v>
      </c>
      <c r="E53" s="59">
        <f t="shared" si="14"/>
        <v>-27</v>
      </c>
      <c r="F53" s="59">
        <f t="shared" si="14"/>
        <v>-59</v>
      </c>
      <c r="G53" s="59">
        <f t="shared" si="14"/>
        <v>15</v>
      </c>
      <c r="K53" s="61" t="s">
        <v>42</v>
      </c>
      <c r="L53" s="62">
        <f t="shared" ref="L53:P57" si="15">IF(C53&gt;$F$17,1,IF(C53&gt;$F$16,(C53-$F$16)/$F$18,0))</f>
        <v>0</v>
      </c>
      <c r="M53" s="62">
        <f t="shared" si="15"/>
        <v>0</v>
      </c>
      <c r="N53" s="62">
        <f t="shared" si="15"/>
        <v>0</v>
      </c>
      <c r="O53" s="62">
        <f t="shared" si="15"/>
        <v>0</v>
      </c>
      <c r="P53" s="62">
        <f t="shared" si="15"/>
        <v>0.12837837837837834</v>
      </c>
    </row>
    <row r="54" spans="1:16" x14ac:dyDescent="0.25">
      <c r="A54" s="25">
        <f>-F7</f>
        <v>-250</v>
      </c>
      <c r="B54" s="69" t="s">
        <v>43</v>
      </c>
      <c r="C54" s="59">
        <f>$A54-C$51</f>
        <v>43</v>
      </c>
      <c r="D54" s="59">
        <f t="shared" si="14"/>
        <v>0</v>
      </c>
      <c r="E54" s="59">
        <f t="shared" si="14"/>
        <v>16</v>
      </c>
      <c r="F54" s="59">
        <f t="shared" si="14"/>
        <v>-16</v>
      </c>
      <c r="G54" s="59">
        <f t="shared" si="14"/>
        <v>58</v>
      </c>
      <c r="K54" s="61" t="s">
        <v>43</v>
      </c>
      <c r="L54" s="62">
        <f t="shared" si="15"/>
        <v>0.60135135135135132</v>
      </c>
      <c r="M54" s="62">
        <f t="shared" si="15"/>
        <v>0</v>
      </c>
      <c r="N54" s="62">
        <f t="shared" si="15"/>
        <v>0.14527027027027023</v>
      </c>
      <c r="O54" s="62">
        <f t="shared" si="15"/>
        <v>0</v>
      </c>
      <c r="P54" s="62">
        <f t="shared" si="15"/>
        <v>0.8547297297297296</v>
      </c>
    </row>
    <row r="55" spans="1:16" x14ac:dyDescent="0.25">
      <c r="A55" s="25">
        <f>-F8</f>
        <v>-266</v>
      </c>
      <c r="B55" s="69" t="s">
        <v>44</v>
      </c>
      <c r="C55" s="59">
        <f>$A55-C$51</f>
        <v>27</v>
      </c>
      <c r="D55" s="59">
        <f t="shared" si="14"/>
        <v>-16</v>
      </c>
      <c r="E55" s="59">
        <f t="shared" si="14"/>
        <v>0</v>
      </c>
      <c r="F55" s="59">
        <f t="shared" si="14"/>
        <v>-32</v>
      </c>
      <c r="G55" s="59">
        <f t="shared" si="14"/>
        <v>42</v>
      </c>
      <c r="K55" s="61" t="s">
        <v>44</v>
      </c>
      <c r="L55" s="62">
        <f t="shared" si="15"/>
        <v>0.33108108108108103</v>
      </c>
      <c r="M55" s="62">
        <f t="shared" si="15"/>
        <v>0</v>
      </c>
      <c r="N55" s="62">
        <f t="shared" si="15"/>
        <v>0</v>
      </c>
      <c r="O55" s="62">
        <f t="shared" si="15"/>
        <v>0</v>
      </c>
      <c r="P55" s="62">
        <f t="shared" si="15"/>
        <v>0.58445945945945943</v>
      </c>
    </row>
    <row r="56" spans="1:16" x14ac:dyDescent="0.25">
      <c r="A56" s="25">
        <f>-F9</f>
        <v>-234</v>
      </c>
      <c r="B56" s="69" t="s">
        <v>45</v>
      </c>
      <c r="C56" s="59">
        <f>$A56-C$51</f>
        <v>59</v>
      </c>
      <c r="D56" s="59">
        <f t="shared" si="14"/>
        <v>16</v>
      </c>
      <c r="E56" s="59">
        <f t="shared" si="14"/>
        <v>32</v>
      </c>
      <c r="F56" s="59">
        <f t="shared" si="14"/>
        <v>0</v>
      </c>
      <c r="G56" s="59">
        <f t="shared" si="14"/>
        <v>74</v>
      </c>
      <c r="K56" s="61" t="s">
        <v>45</v>
      </c>
      <c r="L56" s="62">
        <f t="shared" si="15"/>
        <v>0.87162162162162149</v>
      </c>
      <c r="M56" s="62">
        <f t="shared" si="15"/>
        <v>0.14527027027027023</v>
      </c>
      <c r="N56" s="62">
        <f t="shared" si="15"/>
        <v>0.41554054054054052</v>
      </c>
      <c r="O56" s="62">
        <f t="shared" si="15"/>
        <v>0</v>
      </c>
      <c r="P56" s="62">
        <f t="shared" si="15"/>
        <v>1</v>
      </c>
    </row>
    <row r="57" spans="1:16" x14ac:dyDescent="0.25">
      <c r="A57" s="25">
        <f>-F10</f>
        <v>-308</v>
      </c>
      <c r="B57" s="69" t="s">
        <v>46</v>
      </c>
      <c r="C57" s="59">
        <f>$A57-C$51</f>
        <v>-15</v>
      </c>
      <c r="D57" s="59">
        <f t="shared" si="14"/>
        <v>-58</v>
      </c>
      <c r="E57" s="59">
        <f t="shared" si="14"/>
        <v>-42</v>
      </c>
      <c r="F57" s="59">
        <f t="shared" si="14"/>
        <v>-74</v>
      </c>
      <c r="G57" s="59">
        <f t="shared" si="14"/>
        <v>0</v>
      </c>
      <c r="K57" s="61" t="s">
        <v>46</v>
      </c>
      <c r="L57" s="62">
        <f t="shared" si="15"/>
        <v>0</v>
      </c>
      <c r="M57" s="62">
        <f t="shared" si="15"/>
        <v>0</v>
      </c>
      <c r="N57" s="62">
        <f t="shared" si="15"/>
        <v>0</v>
      </c>
      <c r="O57" s="62">
        <f t="shared" si="15"/>
        <v>0</v>
      </c>
      <c r="P57" s="62">
        <f t="shared" si="15"/>
        <v>0</v>
      </c>
    </row>
    <row r="58" spans="1:16" x14ac:dyDescent="0.25">
      <c r="A58" s="31"/>
      <c r="B58" s="27"/>
      <c r="C58" s="27"/>
      <c r="D58" s="27"/>
      <c r="E58" s="27"/>
      <c r="F58" s="27"/>
      <c r="G58" s="27"/>
      <c r="K58" s="58"/>
      <c r="L58" s="58"/>
      <c r="M58" s="58"/>
      <c r="N58" s="58"/>
      <c r="O58" s="58"/>
      <c r="P58" s="58"/>
    </row>
    <row r="59" spans="1:16" x14ac:dyDescent="0.25">
      <c r="A59" s="31"/>
      <c r="B59" s="41" t="s">
        <v>60</v>
      </c>
      <c r="C59" s="27"/>
      <c r="D59" s="27"/>
      <c r="E59" s="27"/>
      <c r="F59" s="27"/>
      <c r="G59" s="27"/>
      <c r="K59" s="58"/>
      <c r="L59" s="58"/>
      <c r="M59" s="58"/>
      <c r="N59" s="58"/>
      <c r="O59" s="58"/>
      <c r="P59" s="58"/>
    </row>
    <row r="60" spans="1:16" x14ac:dyDescent="0.25">
      <c r="A60" s="25" t="s">
        <v>16</v>
      </c>
      <c r="B60" s="33" t="s">
        <v>22</v>
      </c>
      <c r="C60" s="25">
        <f>+A62</f>
        <v>-77046</v>
      </c>
      <c r="D60" s="25">
        <f>+A63</f>
        <v>-48744</v>
      </c>
      <c r="E60" s="25">
        <f>+A64</f>
        <v>-71561</v>
      </c>
      <c r="F60" s="25">
        <f>+A65</f>
        <v>-68701</v>
      </c>
      <c r="G60" s="25">
        <f>+A66</f>
        <v>-78895</v>
      </c>
      <c r="K60" s="63" t="s">
        <v>62</v>
      </c>
      <c r="L60" s="58"/>
      <c r="M60" s="58"/>
      <c r="N60" s="58"/>
      <c r="O60" s="58"/>
      <c r="P60" s="58"/>
    </row>
    <row r="61" spans="1:16" x14ac:dyDescent="0.25">
      <c r="A61" s="25" t="s">
        <v>22</v>
      </c>
      <c r="B61" s="30" t="s">
        <v>1</v>
      </c>
      <c r="C61" s="36" t="s">
        <v>42</v>
      </c>
      <c r="D61" s="36" t="s">
        <v>43</v>
      </c>
      <c r="E61" s="36" t="s">
        <v>44</v>
      </c>
      <c r="F61" s="36" t="s">
        <v>45</v>
      </c>
      <c r="G61" s="36" t="s">
        <v>46</v>
      </c>
      <c r="K61" s="57" t="s">
        <v>16</v>
      </c>
      <c r="L61" s="60" t="s">
        <v>42</v>
      </c>
      <c r="M61" s="60" t="s">
        <v>43</v>
      </c>
      <c r="N61" s="60" t="s">
        <v>44</v>
      </c>
      <c r="O61" s="60" t="s">
        <v>45</v>
      </c>
      <c r="P61" s="60" t="s">
        <v>46</v>
      </c>
    </row>
    <row r="62" spans="1:16" x14ac:dyDescent="0.25">
      <c r="A62" s="25">
        <f>-G6</f>
        <v>-77046</v>
      </c>
      <c r="B62" s="26" t="s">
        <v>42</v>
      </c>
      <c r="C62" s="59">
        <f>+$A62-C$60</f>
        <v>0</v>
      </c>
      <c r="D62" s="59">
        <f t="shared" ref="D62:G66" si="16">+$A62-D$60</f>
        <v>-28302</v>
      </c>
      <c r="E62" s="59">
        <f t="shared" si="16"/>
        <v>-5485</v>
      </c>
      <c r="F62" s="59">
        <f t="shared" si="16"/>
        <v>-8345</v>
      </c>
      <c r="G62" s="59">
        <f t="shared" si="16"/>
        <v>1849</v>
      </c>
      <c r="K62" s="61" t="s">
        <v>42</v>
      </c>
      <c r="L62" s="64">
        <f t="shared" ref="L62:P66" si="17">IF(C62&gt;$G$17,1,IF(C62&gt;$G$16,(C62-$G$16)/$G$18,0))</f>
        <v>0</v>
      </c>
      <c r="M62" s="64">
        <f t="shared" si="17"/>
        <v>0</v>
      </c>
      <c r="N62" s="64">
        <f t="shared" si="17"/>
        <v>0</v>
      </c>
      <c r="O62" s="64">
        <f t="shared" si="17"/>
        <v>0</v>
      </c>
      <c r="P62" s="64">
        <f t="shared" si="17"/>
        <v>0</v>
      </c>
    </row>
    <row r="63" spans="1:16" x14ac:dyDescent="0.25">
      <c r="A63" s="25">
        <f>-G7</f>
        <v>-48744</v>
      </c>
      <c r="B63" s="26" t="s">
        <v>43</v>
      </c>
      <c r="C63" s="59">
        <f>+$A63-C$60</f>
        <v>28302</v>
      </c>
      <c r="D63" s="59">
        <f t="shared" si="16"/>
        <v>0</v>
      </c>
      <c r="E63" s="59">
        <f t="shared" si="16"/>
        <v>22817</v>
      </c>
      <c r="F63" s="59">
        <f t="shared" si="16"/>
        <v>19957</v>
      </c>
      <c r="G63" s="59">
        <f t="shared" si="16"/>
        <v>30151</v>
      </c>
      <c r="K63" s="61" t="s">
        <v>43</v>
      </c>
      <c r="L63" s="64">
        <f t="shared" si="17"/>
        <v>1</v>
      </c>
      <c r="M63" s="64">
        <f t="shared" si="17"/>
        <v>0</v>
      </c>
      <c r="N63" s="64">
        <f t="shared" si="17"/>
        <v>0.82094706643229076</v>
      </c>
      <c r="O63" s="64">
        <f t="shared" si="17"/>
        <v>0.70237720141952176</v>
      </c>
      <c r="P63" s="64">
        <f t="shared" si="17"/>
        <v>1</v>
      </c>
    </row>
    <row r="64" spans="1:16" x14ac:dyDescent="0.25">
      <c r="A64" s="25">
        <f>-G8</f>
        <v>-71561</v>
      </c>
      <c r="B64" s="26" t="s">
        <v>44</v>
      </c>
      <c r="C64" s="59">
        <f>+$A64-C$60</f>
        <v>5485</v>
      </c>
      <c r="D64" s="59">
        <f t="shared" si="16"/>
        <v>-22817</v>
      </c>
      <c r="E64" s="59">
        <f t="shared" si="16"/>
        <v>0</v>
      </c>
      <c r="F64" s="59">
        <f t="shared" si="16"/>
        <v>-2860</v>
      </c>
      <c r="G64" s="59">
        <f t="shared" si="16"/>
        <v>7334</v>
      </c>
      <c r="K64" s="61" t="s">
        <v>44</v>
      </c>
      <c r="L64" s="64">
        <f t="shared" si="17"/>
        <v>0.10239710125700638</v>
      </c>
      <c r="M64" s="64">
        <f t="shared" si="17"/>
        <v>0</v>
      </c>
      <c r="N64" s="64">
        <f t="shared" si="17"/>
        <v>0</v>
      </c>
      <c r="O64" s="64">
        <f t="shared" si="17"/>
        <v>0</v>
      </c>
      <c r="P64" s="64">
        <f t="shared" si="17"/>
        <v>0.17905293356770915</v>
      </c>
    </row>
    <row r="65" spans="1:16" x14ac:dyDescent="0.25">
      <c r="A65" s="25">
        <f>-G9</f>
        <v>-68701</v>
      </c>
      <c r="B65" s="26" t="s">
        <v>45</v>
      </c>
      <c r="C65" s="59">
        <f>+$A65-C$60</f>
        <v>8345</v>
      </c>
      <c r="D65" s="59">
        <f t="shared" si="16"/>
        <v>-19957</v>
      </c>
      <c r="E65" s="59">
        <f t="shared" si="16"/>
        <v>2860</v>
      </c>
      <c r="F65" s="59">
        <f t="shared" si="16"/>
        <v>0</v>
      </c>
      <c r="G65" s="59">
        <f t="shared" si="16"/>
        <v>10194</v>
      </c>
      <c r="K65" s="61" t="s">
        <v>45</v>
      </c>
      <c r="L65" s="64">
        <f t="shared" si="17"/>
        <v>0.22096696626977541</v>
      </c>
      <c r="M65" s="64">
        <f t="shared" si="17"/>
        <v>0</v>
      </c>
      <c r="N65" s="64">
        <f t="shared" si="17"/>
        <v>0</v>
      </c>
      <c r="O65" s="64">
        <f t="shared" si="17"/>
        <v>0</v>
      </c>
      <c r="P65" s="64">
        <f t="shared" si="17"/>
        <v>0.29762279858047819</v>
      </c>
    </row>
    <row r="66" spans="1:16" x14ac:dyDescent="0.25">
      <c r="A66" s="25">
        <f>-G10</f>
        <v>-78895</v>
      </c>
      <c r="B66" s="26" t="s">
        <v>46</v>
      </c>
      <c r="C66" s="59">
        <f>+$A66-C$60</f>
        <v>-1849</v>
      </c>
      <c r="D66" s="59">
        <f t="shared" si="16"/>
        <v>-30151</v>
      </c>
      <c r="E66" s="59">
        <f t="shared" si="16"/>
        <v>-7334</v>
      </c>
      <c r="F66" s="59">
        <f t="shared" si="16"/>
        <v>-10194</v>
      </c>
      <c r="G66" s="59">
        <f t="shared" si="16"/>
        <v>0</v>
      </c>
      <c r="K66" s="61" t="s">
        <v>46</v>
      </c>
      <c r="L66" s="64">
        <f t="shared" si="17"/>
        <v>0</v>
      </c>
      <c r="M66" s="64">
        <f t="shared" si="17"/>
        <v>0</v>
      </c>
      <c r="N66" s="64">
        <f t="shared" si="17"/>
        <v>0</v>
      </c>
      <c r="O66" s="64">
        <f t="shared" si="17"/>
        <v>0</v>
      </c>
      <c r="P66" s="64">
        <f t="shared" si="17"/>
        <v>0</v>
      </c>
    </row>
    <row r="67" spans="1:16" x14ac:dyDescent="0.25">
      <c r="A67" s="31"/>
      <c r="B67" s="27"/>
      <c r="C67" s="27"/>
      <c r="D67" s="27"/>
      <c r="E67" s="27"/>
      <c r="F67" s="27"/>
      <c r="G67" s="27"/>
      <c r="K67" s="58"/>
      <c r="L67" s="58"/>
      <c r="M67" s="58"/>
      <c r="N67" s="58"/>
      <c r="O67" s="58"/>
      <c r="P67" s="58"/>
    </row>
    <row r="68" spans="1:16" x14ac:dyDescent="0.25">
      <c r="A68" s="31"/>
      <c r="B68" s="41" t="s">
        <v>63</v>
      </c>
      <c r="C68" s="27"/>
      <c r="D68" s="27"/>
      <c r="E68" s="27"/>
      <c r="F68" s="27"/>
      <c r="G68" s="27"/>
      <c r="K68" s="58"/>
      <c r="L68" s="58"/>
      <c r="M68" s="58"/>
      <c r="N68" s="58"/>
      <c r="O68" s="58"/>
      <c r="P68" s="58"/>
    </row>
    <row r="69" spans="1:16" x14ac:dyDescent="0.25">
      <c r="A69" s="28" t="s">
        <v>28</v>
      </c>
      <c r="B69" s="32" t="s">
        <v>22</v>
      </c>
      <c r="C69" s="34">
        <f>+A71</f>
        <v>-782</v>
      </c>
      <c r="D69" s="34">
        <f>+A72</f>
        <v>-383</v>
      </c>
      <c r="E69" s="34">
        <f>+A73</f>
        <v>-552</v>
      </c>
      <c r="F69" s="34">
        <f>+A74</f>
        <v>-505</v>
      </c>
      <c r="G69" s="34">
        <f>+A75</f>
        <v>-655</v>
      </c>
      <c r="K69" s="63" t="s">
        <v>64</v>
      </c>
      <c r="L69" s="58"/>
      <c r="M69" s="58"/>
      <c r="N69" s="58"/>
      <c r="O69" s="58"/>
      <c r="P69" s="58"/>
    </row>
    <row r="70" spans="1:16" x14ac:dyDescent="0.25">
      <c r="A70" s="25" t="s">
        <v>22</v>
      </c>
      <c r="B70" s="66" t="s">
        <v>1</v>
      </c>
      <c r="C70" s="70" t="s">
        <v>42</v>
      </c>
      <c r="D70" s="70" t="s">
        <v>43</v>
      </c>
      <c r="E70" s="70" t="s">
        <v>44</v>
      </c>
      <c r="F70" s="70" t="s">
        <v>45</v>
      </c>
      <c r="G70" s="70" t="s">
        <v>46</v>
      </c>
      <c r="K70" s="57" t="s">
        <v>28</v>
      </c>
      <c r="L70" s="60" t="s">
        <v>42</v>
      </c>
      <c r="M70" s="60" t="s">
        <v>43</v>
      </c>
      <c r="N70" s="60" t="s">
        <v>44</v>
      </c>
      <c r="O70" s="60" t="s">
        <v>45</v>
      </c>
      <c r="P70" s="60" t="s">
        <v>46</v>
      </c>
    </row>
    <row r="71" spans="1:16" x14ac:dyDescent="0.25">
      <c r="A71" s="34">
        <f>-H6</f>
        <v>-782</v>
      </c>
      <c r="B71" s="69" t="s">
        <v>42</v>
      </c>
      <c r="C71" s="71">
        <f>+$A71-C$69</f>
        <v>0</v>
      </c>
      <c r="D71" s="71">
        <f t="shared" ref="D71:G75" si="18">+$A71-D$69</f>
        <v>-399</v>
      </c>
      <c r="E71" s="71">
        <f t="shared" si="18"/>
        <v>-230</v>
      </c>
      <c r="F71" s="71">
        <f t="shared" si="18"/>
        <v>-277</v>
      </c>
      <c r="G71" s="71">
        <f t="shared" si="18"/>
        <v>-127</v>
      </c>
      <c r="K71" s="61" t="s">
        <v>42</v>
      </c>
      <c r="L71" s="62">
        <f t="shared" ref="L71:P75" si="19">IF(C71&gt;$H$17,1,IF(C71&gt;$H$16,(C71-$H$16)/$H$18,0))</f>
        <v>0</v>
      </c>
      <c r="M71" s="62">
        <f t="shared" si="19"/>
        <v>0</v>
      </c>
      <c r="N71" s="62">
        <f t="shared" si="19"/>
        <v>0</v>
      </c>
      <c r="O71" s="62">
        <f t="shared" si="19"/>
        <v>0</v>
      </c>
      <c r="P71" s="62">
        <f t="shared" si="19"/>
        <v>0</v>
      </c>
    </row>
    <row r="72" spans="1:16" x14ac:dyDescent="0.25">
      <c r="A72" s="34">
        <f>-H7</f>
        <v>-383</v>
      </c>
      <c r="B72" s="69" t="s">
        <v>43</v>
      </c>
      <c r="C72" s="71">
        <f>+$A72-C$69</f>
        <v>399</v>
      </c>
      <c r="D72" s="71">
        <f t="shared" si="18"/>
        <v>0</v>
      </c>
      <c r="E72" s="71">
        <f t="shared" si="18"/>
        <v>169</v>
      </c>
      <c r="F72" s="71">
        <f t="shared" si="18"/>
        <v>122</v>
      </c>
      <c r="G72" s="71">
        <f t="shared" si="18"/>
        <v>272</v>
      </c>
      <c r="K72" s="61" t="s">
        <v>43</v>
      </c>
      <c r="L72" s="64">
        <f t="shared" si="19"/>
        <v>1</v>
      </c>
      <c r="M72" s="62">
        <f t="shared" si="19"/>
        <v>0</v>
      </c>
      <c r="N72" s="62">
        <f t="shared" si="19"/>
        <v>0.40444862155388461</v>
      </c>
      <c r="O72" s="62">
        <f t="shared" si="19"/>
        <v>0.2572055137844611</v>
      </c>
      <c r="P72" s="62">
        <f t="shared" si="19"/>
        <v>0.72713032581453618</v>
      </c>
    </row>
    <row r="73" spans="1:16" x14ac:dyDescent="0.25">
      <c r="A73" s="34">
        <f>-H8</f>
        <v>-552</v>
      </c>
      <c r="B73" s="69" t="s">
        <v>44</v>
      </c>
      <c r="C73" s="71">
        <f>+$A73-C$69</f>
        <v>230</v>
      </c>
      <c r="D73" s="71">
        <f t="shared" si="18"/>
        <v>-169</v>
      </c>
      <c r="E73" s="71">
        <f t="shared" si="18"/>
        <v>0</v>
      </c>
      <c r="F73" s="71">
        <f t="shared" si="18"/>
        <v>-47</v>
      </c>
      <c r="G73" s="71">
        <f t="shared" si="18"/>
        <v>103</v>
      </c>
      <c r="K73" s="61" t="s">
        <v>44</v>
      </c>
      <c r="L73" s="64">
        <f t="shared" si="19"/>
        <v>0.59555137844611516</v>
      </c>
      <c r="M73" s="62">
        <f t="shared" si="19"/>
        <v>0</v>
      </c>
      <c r="N73" s="62">
        <f t="shared" si="19"/>
        <v>0</v>
      </c>
      <c r="O73" s="62">
        <f t="shared" si="19"/>
        <v>0</v>
      </c>
      <c r="P73" s="62">
        <f t="shared" si="19"/>
        <v>0.19768170426065157</v>
      </c>
    </row>
    <row r="74" spans="1:16" x14ac:dyDescent="0.25">
      <c r="A74" s="34">
        <f>-H9</f>
        <v>-505</v>
      </c>
      <c r="B74" s="69" t="s">
        <v>45</v>
      </c>
      <c r="C74" s="71">
        <f>+$A74-C$69</f>
        <v>277</v>
      </c>
      <c r="D74" s="71">
        <f t="shared" si="18"/>
        <v>-122</v>
      </c>
      <c r="E74" s="71">
        <f t="shared" si="18"/>
        <v>47</v>
      </c>
      <c r="F74" s="71">
        <f t="shared" si="18"/>
        <v>0</v>
      </c>
      <c r="G74" s="71">
        <f t="shared" si="18"/>
        <v>150</v>
      </c>
      <c r="K74" s="61" t="s">
        <v>45</v>
      </c>
      <c r="L74" s="64">
        <f t="shared" si="19"/>
        <v>0.74279448621553867</v>
      </c>
      <c r="M74" s="62">
        <f t="shared" si="19"/>
        <v>0</v>
      </c>
      <c r="N74" s="62">
        <f t="shared" si="19"/>
        <v>2.2243107769423537E-2</v>
      </c>
      <c r="O74" s="62">
        <f t="shared" si="19"/>
        <v>0</v>
      </c>
      <c r="P74" s="62">
        <f t="shared" si="19"/>
        <v>0.34492481203007513</v>
      </c>
    </row>
    <row r="75" spans="1:16" x14ac:dyDescent="0.25">
      <c r="A75" s="34">
        <f>-H10</f>
        <v>-655</v>
      </c>
      <c r="B75" s="69" t="s">
        <v>46</v>
      </c>
      <c r="C75" s="71">
        <f>+$A75-C$69</f>
        <v>127</v>
      </c>
      <c r="D75" s="71">
        <f t="shared" si="18"/>
        <v>-272</v>
      </c>
      <c r="E75" s="71">
        <f t="shared" si="18"/>
        <v>-103</v>
      </c>
      <c r="F75" s="71">
        <f t="shared" si="18"/>
        <v>-150</v>
      </c>
      <c r="G75" s="71">
        <f t="shared" si="18"/>
        <v>0</v>
      </c>
      <c r="K75" s="61" t="s">
        <v>46</v>
      </c>
      <c r="L75" s="64">
        <f t="shared" si="19"/>
        <v>0.2728696741854636</v>
      </c>
      <c r="M75" s="62">
        <f t="shared" si="19"/>
        <v>0</v>
      </c>
      <c r="N75" s="62">
        <f t="shared" si="19"/>
        <v>0</v>
      </c>
      <c r="O75" s="62">
        <f t="shared" si="19"/>
        <v>0</v>
      </c>
      <c r="P75" s="62">
        <f t="shared" si="19"/>
        <v>0</v>
      </c>
    </row>
    <row r="76" spans="1:16" x14ac:dyDescent="0.25">
      <c r="A76" s="31"/>
      <c r="B76" s="27"/>
      <c r="C76" s="27"/>
      <c r="D76" s="27"/>
      <c r="E76" s="27"/>
      <c r="F76" s="27"/>
      <c r="G76" s="27"/>
      <c r="K76" s="58"/>
      <c r="L76" s="58"/>
      <c r="M76" s="58"/>
      <c r="N76" s="58"/>
      <c r="O76" s="58"/>
      <c r="P76" s="58"/>
    </row>
    <row r="77" spans="1:16" x14ac:dyDescent="0.25">
      <c r="A77" s="31"/>
      <c r="B77" s="41" t="s">
        <v>65</v>
      </c>
      <c r="C77" s="27"/>
      <c r="D77" s="27"/>
      <c r="E77" s="27"/>
      <c r="F77" s="27"/>
      <c r="G77" s="27"/>
      <c r="K77" s="58"/>
      <c r="L77" s="58"/>
      <c r="M77" s="58"/>
      <c r="N77" s="58"/>
      <c r="O77" s="58"/>
      <c r="P77" s="58"/>
    </row>
    <row r="78" spans="1:16" x14ac:dyDescent="0.25">
      <c r="A78" s="28" t="s">
        <v>0</v>
      </c>
      <c r="B78" s="32" t="s">
        <v>22</v>
      </c>
      <c r="C78" s="25">
        <f>A80</f>
        <v>-1</v>
      </c>
      <c r="D78" s="25">
        <f>A81</f>
        <v>-5</v>
      </c>
      <c r="E78" s="25">
        <f>A82</f>
        <v>-3</v>
      </c>
      <c r="F78" s="25">
        <f>A83</f>
        <v>-3</v>
      </c>
      <c r="G78" s="25">
        <f>A84</f>
        <v>-4</v>
      </c>
      <c r="K78" s="63" t="s">
        <v>66</v>
      </c>
      <c r="L78" s="58"/>
      <c r="M78" s="58"/>
      <c r="N78" s="58"/>
      <c r="O78" s="58"/>
      <c r="P78" s="58"/>
    </row>
    <row r="79" spans="1:16" x14ac:dyDescent="0.25">
      <c r="A79" s="25" t="s">
        <v>22</v>
      </c>
      <c r="B79" s="66" t="s">
        <v>1</v>
      </c>
      <c r="C79" s="70" t="s">
        <v>42</v>
      </c>
      <c r="D79" s="70" t="s">
        <v>43</v>
      </c>
      <c r="E79" s="70" t="s">
        <v>44</v>
      </c>
      <c r="F79" s="70" t="s">
        <v>45</v>
      </c>
      <c r="G79" s="70" t="s">
        <v>46</v>
      </c>
      <c r="K79" s="57" t="s">
        <v>0</v>
      </c>
      <c r="L79" s="60" t="s">
        <v>42</v>
      </c>
      <c r="M79" s="60" t="s">
        <v>43</v>
      </c>
      <c r="N79" s="60" t="s">
        <v>44</v>
      </c>
      <c r="O79" s="60" t="s">
        <v>45</v>
      </c>
      <c r="P79" s="60" t="s">
        <v>46</v>
      </c>
    </row>
    <row r="80" spans="1:16" x14ac:dyDescent="0.25">
      <c r="A80" s="25">
        <f>-I6</f>
        <v>-1</v>
      </c>
      <c r="B80" s="69" t="s">
        <v>42</v>
      </c>
      <c r="C80" s="59">
        <f>$A80-C$78</f>
        <v>0</v>
      </c>
      <c r="D80" s="59">
        <f t="shared" ref="D80:G84" si="20">$A80-D$78</f>
        <v>4</v>
      </c>
      <c r="E80" s="59">
        <f t="shared" si="20"/>
        <v>2</v>
      </c>
      <c r="F80" s="59">
        <f t="shared" si="20"/>
        <v>2</v>
      </c>
      <c r="G80" s="59">
        <f t="shared" si="20"/>
        <v>3</v>
      </c>
      <c r="K80" s="61" t="s">
        <v>42</v>
      </c>
      <c r="L80" s="62">
        <f>IF(C80&gt;0,1,0)</f>
        <v>0</v>
      </c>
      <c r="M80" s="62">
        <f t="shared" ref="L80:P84" si="21">IF(D80&gt;0,1,0)</f>
        <v>1</v>
      </c>
      <c r="N80" s="62">
        <f t="shared" si="21"/>
        <v>1</v>
      </c>
      <c r="O80" s="62">
        <f t="shared" si="21"/>
        <v>1</v>
      </c>
      <c r="P80" s="62">
        <f t="shared" si="21"/>
        <v>1</v>
      </c>
    </row>
    <row r="81" spans="1:17" x14ac:dyDescent="0.25">
      <c r="A81" s="25">
        <f>-I7</f>
        <v>-5</v>
      </c>
      <c r="B81" s="69" t="s">
        <v>43</v>
      </c>
      <c r="C81" s="59">
        <f>$A81-C$78</f>
        <v>-4</v>
      </c>
      <c r="D81" s="59">
        <f t="shared" si="20"/>
        <v>0</v>
      </c>
      <c r="E81" s="59">
        <f t="shared" si="20"/>
        <v>-2</v>
      </c>
      <c r="F81" s="59">
        <f t="shared" si="20"/>
        <v>-2</v>
      </c>
      <c r="G81" s="59">
        <f t="shared" si="20"/>
        <v>-1</v>
      </c>
      <c r="K81" s="61" t="s">
        <v>43</v>
      </c>
      <c r="L81" s="62">
        <f t="shared" si="21"/>
        <v>0</v>
      </c>
      <c r="M81" s="62">
        <f t="shared" si="21"/>
        <v>0</v>
      </c>
      <c r="N81" s="62">
        <f t="shared" si="21"/>
        <v>0</v>
      </c>
      <c r="O81" s="62">
        <f t="shared" si="21"/>
        <v>0</v>
      </c>
      <c r="P81" s="62">
        <f t="shared" si="21"/>
        <v>0</v>
      </c>
    </row>
    <row r="82" spans="1:17" x14ac:dyDescent="0.25">
      <c r="A82" s="25">
        <f>-I8</f>
        <v>-3</v>
      </c>
      <c r="B82" s="69" t="s">
        <v>44</v>
      </c>
      <c r="C82" s="59">
        <f>$A82-C$78</f>
        <v>-2</v>
      </c>
      <c r="D82" s="59">
        <f t="shared" si="20"/>
        <v>2</v>
      </c>
      <c r="E82" s="59">
        <f t="shared" si="20"/>
        <v>0</v>
      </c>
      <c r="F82" s="59">
        <f t="shared" si="20"/>
        <v>0</v>
      </c>
      <c r="G82" s="59">
        <f t="shared" si="20"/>
        <v>1</v>
      </c>
      <c r="K82" s="61" t="s">
        <v>44</v>
      </c>
      <c r="L82" s="62">
        <f t="shared" si="21"/>
        <v>0</v>
      </c>
      <c r="M82" s="62">
        <f t="shared" si="21"/>
        <v>1</v>
      </c>
      <c r="N82" s="62">
        <f t="shared" si="21"/>
        <v>0</v>
      </c>
      <c r="O82" s="62">
        <f t="shared" si="21"/>
        <v>0</v>
      </c>
      <c r="P82" s="62">
        <f t="shared" si="21"/>
        <v>1</v>
      </c>
    </row>
    <row r="83" spans="1:17" x14ac:dyDescent="0.25">
      <c r="A83" s="25">
        <f>-I9</f>
        <v>-3</v>
      </c>
      <c r="B83" s="69" t="s">
        <v>45</v>
      </c>
      <c r="C83" s="59">
        <f>$A83-C$78</f>
        <v>-2</v>
      </c>
      <c r="D83" s="59">
        <f t="shared" si="20"/>
        <v>2</v>
      </c>
      <c r="E83" s="59">
        <f t="shared" si="20"/>
        <v>0</v>
      </c>
      <c r="F83" s="59">
        <f t="shared" si="20"/>
        <v>0</v>
      </c>
      <c r="G83" s="59">
        <f t="shared" si="20"/>
        <v>1</v>
      </c>
      <c r="K83" s="61" t="s">
        <v>45</v>
      </c>
      <c r="L83" s="62">
        <f t="shared" si="21"/>
        <v>0</v>
      </c>
      <c r="M83" s="62">
        <f t="shared" si="21"/>
        <v>1</v>
      </c>
      <c r="N83" s="62">
        <f t="shared" si="21"/>
        <v>0</v>
      </c>
      <c r="O83" s="62">
        <f t="shared" si="21"/>
        <v>0</v>
      </c>
      <c r="P83" s="62">
        <f t="shared" si="21"/>
        <v>1</v>
      </c>
    </row>
    <row r="84" spans="1:17" x14ac:dyDescent="0.25">
      <c r="A84" s="25">
        <f>-I10</f>
        <v>-4</v>
      </c>
      <c r="B84" s="69" t="s">
        <v>46</v>
      </c>
      <c r="C84" s="59">
        <f>$A84-C$78</f>
        <v>-3</v>
      </c>
      <c r="D84" s="59">
        <f t="shared" si="20"/>
        <v>1</v>
      </c>
      <c r="E84" s="59">
        <f t="shared" si="20"/>
        <v>-1</v>
      </c>
      <c r="F84" s="59">
        <f t="shared" si="20"/>
        <v>-1</v>
      </c>
      <c r="G84" s="59">
        <f t="shared" si="20"/>
        <v>0</v>
      </c>
      <c r="K84" s="61" t="s">
        <v>46</v>
      </c>
      <c r="L84" s="62">
        <f t="shared" si="21"/>
        <v>0</v>
      </c>
      <c r="M84" s="62">
        <f t="shared" si="21"/>
        <v>1</v>
      </c>
      <c r="N84" s="62">
        <f t="shared" si="21"/>
        <v>0</v>
      </c>
      <c r="O84" s="62">
        <f t="shared" si="21"/>
        <v>0</v>
      </c>
      <c r="P84" s="62">
        <f t="shared" si="21"/>
        <v>0</v>
      </c>
    </row>
    <row r="85" spans="1:17" x14ac:dyDescent="0.25">
      <c r="K85" s="58"/>
      <c r="L85" s="58"/>
      <c r="M85" s="58"/>
      <c r="N85" s="58"/>
      <c r="O85" s="58"/>
      <c r="P85" s="58"/>
    </row>
    <row r="86" spans="1:17" x14ac:dyDescent="0.25">
      <c r="K86" s="58"/>
      <c r="L86" s="58"/>
      <c r="M86" s="58"/>
      <c r="N86" s="58"/>
      <c r="O86" s="58"/>
      <c r="P86" s="58"/>
    </row>
    <row r="87" spans="1:17" x14ac:dyDescent="0.25">
      <c r="K87" s="58"/>
      <c r="L87" s="58"/>
      <c r="M87" s="58"/>
      <c r="N87" s="58"/>
      <c r="O87" s="58"/>
      <c r="P87" s="58"/>
    </row>
    <row r="88" spans="1:17" x14ac:dyDescent="0.25">
      <c r="K88" s="58"/>
      <c r="L88" s="58"/>
      <c r="M88" s="58"/>
      <c r="N88" s="58"/>
      <c r="O88" s="58"/>
      <c r="P88" s="58"/>
    </row>
    <row r="89" spans="1:17" x14ac:dyDescent="0.25">
      <c r="K89" s="65" t="s">
        <v>67</v>
      </c>
      <c r="L89" s="58"/>
      <c r="M89" s="58"/>
      <c r="N89" s="58"/>
      <c r="O89" s="58"/>
      <c r="P89" s="58"/>
    </row>
    <row r="90" spans="1:17" x14ac:dyDescent="0.25">
      <c r="K90" s="57" t="s">
        <v>20</v>
      </c>
      <c r="L90" s="60" t="s">
        <v>42</v>
      </c>
      <c r="M90" s="60" t="s">
        <v>43</v>
      </c>
      <c r="N90" s="60" t="s">
        <v>44</v>
      </c>
      <c r="O90" s="60" t="s">
        <v>45</v>
      </c>
      <c r="P90" s="60" t="s">
        <v>46</v>
      </c>
      <c r="Q90" s="73" t="s">
        <v>17</v>
      </c>
    </row>
    <row r="91" spans="1:17" x14ac:dyDescent="0.25">
      <c r="K91" s="61" t="s">
        <v>42</v>
      </c>
      <c r="L91" s="62">
        <f>+$C$14*L24+$D$14*L34+$E$14*L43+$F$14*L53+$G$14*L62+$H$14*L71+$I$14*L80</f>
        <v>0</v>
      </c>
      <c r="M91" s="62">
        <f t="shared" ref="L91:P93" si="22">+$C$14*M24+$D$14*M34+$E$14*M43+$F$14*M53+$G$14*M62+$H$14*M71+$I$14*M80</f>
        <v>0.14285714285714285</v>
      </c>
      <c r="N91" s="62">
        <f t="shared" si="22"/>
        <v>0.14285714285714285</v>
      </c>
      <c r="O91" s="62">
        <f t="shared" si="22"/>
        <v>0.14285714285714285</v>
      </c>
      <c r="P91" s="62">
        <f t="shared" si="22"/>
        <v>0.16119691119691118</v>
      </c>
      <c r="Q91" s="37">
        <f>SUM(L91:P91)/4</f>
        <v>0.14744208494208494</v>
      </c>
    </row>
    <row r="92" spans="1:17" x14ac:dyDescent="0.25">
      <c r="K92" s="61" t="s">
        <v>43</v>
      </c>
      <c r="L92" s="62">
        <f t="shared" si="22"/>
        <v>0.6573359073359073</v>
      </c>
      <c r="M92" s="62">
        <f t="shared" si="22"/>
        <v>0</v>
      </c>
      <c r="N92" s="62">
        <f t="shared" si="22"/>
        <v>0.27660239439287787</v>
      </c>
      <c r="O92" s="62">
        <f t="shared" si="22"/>
        <v>0.18707484548333536</v>
      </c>
      <c r="P92" s="62">
        <f t="shared" si="22"/>
        <v>0.51469927215654687</v>
      </c>
      <c r="Q92" s="37">
        <f>SUM(L92:P92)/4</f>
        <v>0.40892810484216685</v>
      </c>
    </row>
    <row r="93" spans="1:17" x14ac:dyDescent="0.25">
      <c r="K93" s="61" t="s">
        <v>44</v>
      </c>
      <c r="L93" s="62">
        <f t="shared" si="22"/>
        <v>0.40551129704539862</v>
      </c>
      <c r="M93" s="62">
        <f t="shared" si="22"/>
        <v>0.19644290300389816</v>
      </c>
      <c r="N93" s="62">
        <f t="shared" si="22"/>
        <v>0</v>
      </c>
      <c r="O93" s="62">
        <f t="shared" si="22"/>
        <v>2.391715991171749E-2</v>
      </c>
      <c r="P93" s="62">
        <f t="shared" si="22"/>
        <v>0.30952544919224045</v>
      </c>
      <c r="Q93" s="37">
        <f>SUM(L93:P93)/4</f>
        <v>0.23384920228831368</v>
      </c>
    </row>
    <row r="94" spans="1:17" x14ac:dyDescent="0.25">
      <c r="K94" s="61" t="s">
        <v>45</v>
      </c>
      <c r="L94" s="62">
        <f t="shared" ref="L94:P94" si="23">+$C$14*L27+$D$14*L37+$E$14*L46+$F$14*L56+$G$14*L65+$H$14*L74+$I$14*L83</f>
        <v>0.50973172465326222</v>
      </c>
      <c r="M94" s="62">
        <f t="shared" si="23"/>
        <v>0.17542149598793358</v>
      </c>
      <c r="N94" s="62">
        <f t="shared" si="23"/>
        <v>6.5287773934390461E-2</v>
      </c>
      <c r="O94" s="62">
        <f t="shared" si="23"/>
        <v>0</v>
      </c>
      <c r="P94" s="62">
        <f t="shared" si="23"/>
        <v>0.43766303671182155</v>
      </c>
      <c r="Q94" s="37">
        <f>SUM(L94:P94)/4</f>
        <v>0.29702600782185196</v>
      </c>
    </row>
    <row r="95" spans="1:17" x14ac:dyDescent="0.25">
      <c r="K95" s="61" t="s">
        <v>46</v>
      </c>
      <c r="L95" s="62">
        <f>+$C$14*L28+$D$14*L38+$E$14*L47+$F$14*L57+$G$14*L66+$H$14*L75+$I$14*L84</f>
        <v>0.32169068923341443</v>
      </c>
      <c r="M95" s="62">
        <f>+$C$14*M28+$D$14*M38+$E$14*M47+$F$14*M57+$G$14*M66+$H$14*M75+$I$14*M84</f>
        <v>0.2857142857142857</v>
      </c>
      <c r="N95" s="62">
        <f>+$C$14*N28+$D$14*N38+$E$14*N47+$F$14*N57+$G$14*N66+$H$14*N75+$I$14*N84</f>
        <v>8.9271382710387509E-2</v>
      </c>
      <c r="O95" s="62">
        <f>+$C$14*O28+$D$14*O38+$E$14*O47+$F$14*O57+$G$14*O66+$H$14*O75+$I$14*O84</f>
        <v>0.13104568547924786</v>
      </c>
      <c r="P95" s="62">
        <f>+$C$14*P28+$D$14*P38+$E$14*P47+$F$14*P57+$G$14*P66+$H$14*P75+$I$14*P84</f>
        <v>0</v>
      </c>
      <c r="Q95" s="37">
        <f>SUM(L95:P95)/4</f>
        <v>0.20693051078433389</v>
      </c>
    </row>
    <row r="96" spans="1:17" x14ac:dyDescent="0.25">
      <c r="K96" s="72" t="s">
        <v>18</v>
      </c>
      <c r="L96" s="49">
        <f>SUM(L91:L95)/4</f>
        <v>0.47356740456699564</v>
      </c>
      <c r="M96" s="49">
        <f>SUM(M91:M95)/4</f>
        <v>0.20010895689081507</v>
      </c>
      <c r="N96" s="49">
        <f>SUM(N91:N95)/4</f>
        <v>0.14350467347369966</v>
      </c>
      <c r="O96" s="49">
        <f>SUM(O91:O95)/4</f>
        <v>0.1212237084328609</v>
      </c>
      <c r="P96" s="49">
        <f>SUM(P91:P95)/4</f>
        <v>0.35577116731438002</v>
      </c>
      <c r="Q96" s="1"/>
    </row>
  </sheetData>
  <phoneticPr fontId="0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6" sqref="D36"/>
    </sheetView>
  </sheetViews>
  <sheetFormatPr baseColWidth="10" defaultRowHeight="15" x14ac:dyDescent="0.25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AMC-Promethee</vt:lpstr>
      <vt:lpstr>Resultados Gráficos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Estela Cristeche</cp:lastModifiedBy>
  <dcterms:created xsi:type="dcterms:W3CDTF">2014-07-15T16:03:27Z</dcterms:created>
  <dcterms:modified xsi:type="dcterms:W3CDTF">2022-12-14T13:37:28Z</dcterms:modified>
</cp:coreProperties>
</file>