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vision telemetria\Documentos defensa\Colin\"/>
    </mc:Choice>
  </mc:AlternateContent>
  <bookViews>
    <workbookView xWindow="0" yWindow="0" windowWidth="20490" windowHeight="7755"/>
  </bookViews>
  <sheets>
    <sheet name="Metadata" sheetId="10" r:id="rId1"/>
    <sheet name="Data set_waypoint" sheetId="6" r:id="rId2"/>
    <sheet name="Land use" sheetId="3" r:id="rId3"/>
    <sheet name="Palinological data set" sheetId="8" r:id="rId4"/>
  </sheets>
  <externalReferences>
    <externalReference r:id="rId5"/>
  </externalReferences>
  <definedNames>
    <definedName name="_xlnm._FilterDatabase" localSheetId="2" hidden="1">[1]Hoja1!$AX$1:$BC$86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3" l="1"/>
  <c r="M243" i="3" l="1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42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27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12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197" i="3"/>
  <c r="K196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82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67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52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37" i="3"/>
  <c r="K136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22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07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92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77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62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M47" i="3"/>
  <c r="K47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32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7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2" i="3"/>
  <c r="BK4" i="8" l="1"/>
  <c r="BK5" i="8"/>
  <c r="BK6" i="8"/>
  <c r="BK7" i="8"/>
  <c r="BK8" i="8"/>
  <c r="BK9" i="8"/>
  <c r="BK10" i="8"/>
  <c r="BK11" i="8"/>
  <c r="BK12" i="8"/>
  <c r="BK13" i="8"/>
  <c r="BK14" i="8"/>
  <c r="BK15" i="8"/>
  <c r="BK16" i="8"/>
  <c r="BK17" i="8"/>
  <c r="BK18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7" i="8"/>
  <c r="BK38" i="8"/>
  <c r="BK39" i="8"/>
  <c r="BK40" i="8"/>
  <c r="BK41" i="8"/>
  <c r="BK42" i="8"/>
  <c r="BK43" i="8"/>
  <c r="BK44" i="8"/>
  <c r="BK45" i="8"/>
  <c r="BK46" i="8"/>
  <c r="BK3" i="8"/>
  <c r="AU4" i="8" l="1"/>
  <c r="AU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3" i="8"/>
  <c r="K57" i="8" l="1"/>
  <c r="L57" i="8"/>
  <c r="S57" i="8"/>
  <c r="I57" i="8"/>
  <c r="D57" i="8"/>
  <c r="M57" i="8"/>
  <c r="E57" i="8"/>
  <c r="N57" i="8"/>
  <c r="J57" i="8"/>
  <c r="O57" i="8"/>
  <c r="H57" i="8"/>
  <c r="U57" i="8"/>
  <c r="T57" i="8"/>
  <c r="AD57" i="8"/>
  <c r="Z57" i="8"/>
  <c r="AE57" i="8"/>
  <c r="AA57" i="8"/>
  <c r="V57" i="8"/>
  <c r="W57" i="8"/>
  <c r="X57" i="8"/>
  <c r="Y57" i="8"/>
  <c r="AB57" i="8"/>
  <c r="AF57" i="8"/>
  <c r="AH57" i="8"/>
  <c r="AM57" i="8"/>
  <c r="AN57" i="8"/>
  <c r="AO57" i="8"/>
  <c r="AI57" i="8"/>
  <c r="AJ57" i="8"/>
  <c r="AK57" i="8"/>
  <c r="AL57" i="8"/>
  <c r="AP57" i="8"/>
  <c r="AQ57" i="8"/>
  <c r="AR57" i="8"/>
  <c r="AS57" i="8"/>
  <c r="P57" i="8"/>
  <c r="AC57" i="8"/>
  <c r="F57" i="8"/>
  <c r="AT57" i="8"/>
  <c r="G57" i="8"/>
  <c r="AG57" i="8"/>
  <c r="Q57" i="8"/>
  <c r="C57" i="8"/>
  <c r="R57" i="8"/>
  <c r="AU57" i="8"/>
  <c r="AV3" i="8" s="1"/>
  <c r="AV57" i="8" l="1"/>
  <c r="AV44" i="8"/>
  <c r="AV32" i="8"/>
  <c r="AV16" i="8"/>
  <c r="AV56" i="8"/>
  <c r="AV28" i="8"/>
  <c r="AV52" i="8"/>
  <c r="AV38" i="8"/>
  <c r="AV24" i="8"/>
  <c r="AV10" i="8"/>
  <c r="AV48" i="8"/>
  <c r="AV20" i="8"/>
  <c r="AV6" i="8"/>
  <c r="AV55" i="8"/>
  <c r="AV51" i="8"/>
  <c r="AV47" i="8"/>
  <c r="AV43" i="8"/>
  <c r="AV37" i="8"/>
  <c r="AV34" i="8"/>
  <c r="AV31" i="8"/>
  <c r="AV27" i="8"/>
  <c r="AV23" i="8"/>
  <c r="AV19" i="8"/>
  <c r="AV15" i="8"/>
  <c r="AV12" i="8"/>
  <c r="AV9" i="8"/>
  <c r="AV5" i="8"/>
  <c r="AV54" i="8"/>
  <c r="AV50" i="8"/>
  <c r="AV46" i="8"/>
  <c r="AV42" i="8"/>
  <c r="AV40" i="8"/>
  <c r="AV36" i="8"/>
  <c r="AV33" i="8"/>
  <c r="AV30" i="8"/>
  <c r="AV26" i="8"/>
  <c r="AV22" i="8"/>
  <c r="AV18" i="8"/>
  <c r="AV14" i="8"/>
  <c r="AV8" i="8"/>
  <c r="AV4" i="8"/>
  <c r="AV53" i="8"/>
  <c r="AV49" i="8"/>
  <c r="AV45" i="8"/>
  <c r="AV41" i="8"/>
  <c r="AV39" i="8"/>
  <c r="AV35" i="8"/>
  <c r="AV29" i="8"/>
  <c r="AV25" i="8"/>
  <c r="AV21" i="8"/>
  <c r="AV17" i="8"/>
  <c r="AV13" i="8"/>
  <c r="AV11" i="8"/>
  <c r="AV7" i="8"/>
  <c r="H17" i="3" l="1"/>
  <c r="I256" i="3"/>
  <c r="F256" i="3"/>
  <c r="H256" i="3" s="1"/>
  <c r="I255" i="3"/>
  <c r="F255" i="3"/>
  <c r="H255" i="3" s="1"/>
  <c r="I254" i="3"/>
  <c r="F254" i="3"/>
  <c r="H254" i="3" s="1"/>
  <c r="I253" i="3"/>
  <c r="F253" i="3"/>
  <c r="H253" i="3" s="1"/>
  <c r="I252" i="3"/>
  <c r="F252" i="3"/>
  <c r="H252" i="3" s="1"/>
  <c r="I251" i="3"/>
  <c r="F251" i="3"/>
  <c r="H251" i="3" s="1"/>
  <c r="I250" i="3"/>
  <c r="F250" i="3"/>
  <c r="H250" i="3" s="1"/>
  <c r="I249" i="3"/>
  <c r="F249" i="3"/>
  <c r="H249" i="3" s="1"/>
  <c r="I248" i="3"/>
  <c r="F248" i="3"/>
  <c r="H248" i="3" s="1"/>
  <c r="G247" i="3"/>
  <c r="I246" i="3"/>
  <c r="I245" i="3"/>
  <c r="I244" i="3"/>
  <c r="F244" i="3"/>
  <c r="H244" i="3" s="1"/>
  <c r="I243" i="3"/>
  <c r="F243" i="3"/>
  <c r="H243" i="3" s="1"/>
  <c r="I242" i="3"/>
  <c r="F242" i="3"/>
  <c r="H242" i="3" s="1"/>
  <c r="I241" i="3"/>
  <c r="F241" i="3"/>
  <c r="H241" i="3" s="1"/>
  <c r="I240" i="3"/>
  <c r="F240" i="3"/>
  <c r="H240" i="3" s="1"/>
  <c r="I239" i="3"/>
  <c r="F239" i="3"/>
  <c r="H239" i="3" s="1"/>
  <c r="I238" i="3"/>
  <c r="F238" i="3"/>
  <c r="H238" i="3" s="1"/>
  <c r="I237" i="3"/>
  <c r="F237" i="3"/>
  <c r="H237" i="3" s="1"/>
  <c r="I236" i="3"/>
  <c r="F236" i="3"/>
  <c r="H236" i="3" s="1"/>
  <c r="I235" i="3"/>
  <c r="F235" i="3"/>
  <c r="H235" i="3" s="1"/>
  <c r="I234" i="3"/>
  <c r="F234" i="3"/>
  <c r="H234" i="3" s="1"/>
  <c r="I233" i="3"/>
  <c r="F233" i="3"/>
  <c r="H233" i="3" s="1"/>
  <c r="G232" i="3"/>
  <c r="F232" i="3" s="1"/>
  <c r="H232" i="3" s="1"/>
  <c r="I231" i="3"/>
  <c r="I230" i="3"/>
  <c r="I229" i="3"/>
  <c r="F229" i="3"/>
  <c r="H229" i="3" s="1"/>
  <c r="I228" i="3"/>
  <c r="F228" i="3"/>
  <c r="H228" i="3" s="1"/>
  <c r="I227" i="3"/>
  <c r="F227" i="3"/>
  <c r="H227" i="3" s="1"/>
  <c r="I226" i="3"/>
  <c r="F226" i="3"/>
  <c r="H226" i="3" s="1"/>
  <c r="I225" i="3"/>
  <c r="F225" i="3"/>
  <c r="H225" i="3" s="1"/>
  <c r="I224" i="3"/>
  <c r="F224" i="3"/>
  <c r="H224" i="3" s="1"/>
  <c r="I223" i="3"/>
  <c r="F223" i="3"/>
  <c r="H223" i="3" s="1"/>
  <c r="I222" i="3"/>
  <c r="F222" i="3"/>
  <c r="H222" i="3" s="1"/>
  <c r="I221" i="3"/>
  <c r="F221" i="3"/>
  <c r="H221" i="3" s="1"/>
  <c r="I220" i="3"/>
  <c r="F220" i="3"/>
  <c r="H220" i="3" s="1"/>
  <c r="I219" i="3"/>
  <c r="F219" i="3"/>
  <c r="H219" i="3" s="1"/>
  <c r="I218" i="3"/>
  <c r="F218" i="3"/>
  <c r="H218" i="3" s="1"/>
  <c r="I216" i="3"/>
  <c r="I215" i="3"/>
  <c r="I214" i="3"/>
  <c r="I213" i="3"/>
  <c r="G212" i="3"/>
  <c r="G217" i="3" s="1"/>
  <c r="F216" i="3" s="1"/>
  <c r="H216" i="3" s="1"/>
  <c r="I211" i="3"/>
  <c r="F211" i="3"/>
  <c r="H211" i="3" s="1"/>
  <c r="I210" i="3"/>
  <c r="F210" i="3"/>
  <c r="H210" i="3" s="1"/>
  <c r="I209" i="3"/>
  <c r="F209" i="3"/>
  <c r="H209" i="3" s="1"/>
  <c r="I208" i="3"/>
  <c r="F208" i="3"/>
  <c r="H208" i="3" s="1"/>
  <c r="I207" i="3"/>
  <c r="F207" i="3"/>
  <c r="H207" i="3" s="1"/>
  <c r="I206" i="3"/>
  <c r="F206" i="3"/>
  <c r="H206" i="3" s="1"/>
  <c r="I205" i="3"/>
  <c r="F205" i="3"/>
  <c r="H205" i="3" s="1"/>
  <c r="I204" i="3"/>
  <c r="F204" i="3"/>
  <c r="H204" i="3" s="1"/>
  <c r="I203" i="3"/>
  <c r="F203" i="3"/>
  <c r="H203" i="3" s="1"/>
  <c r="G201" i="3"/>
  <c r="I201" i="3" s="1"/>
  <c r="I200" i="3"/>
  <c r="I199" i="3"/>
  <c r="I198" i="3"/>
  <c r="G197" i="3"/>
  <c r="I196" i="3"/>
  <c r="F196" i="3"/>
  <c r="H196" i="3" s="1"/>
  <c r="I195" i="3"/>
  <c r="F195" i="3"/>
  <c r="H195" i="3" s="1"/>
  <c r="I194" i="3"/>
  <c r="F194" i="3"/>
  <c r="H194" i="3" s="1"/>
  <c r="I193" i="3"/>
  <c r="F193" i="3"/>
  <c r="H193" i="3" s="1"/>
  <c r="I192" i="3"/>
  <c r="F192" i="3"/>
  <c r="H192" i="3" s="1"/>
  <c r="I191" i="3"/>
  <c r="F191" i="3"/>
  <c r="H191" i="3" s="1"/>
  <c r="I190" i="3"/>
  <c r="F190" i="3"/>
  <c r="H190" i="3" s="1"/>
  <c r="I189" i="3"/>
  <c r="F189" i="3"/>
  <c r="H189" i="3" s="1"/>
  <c r="I188" i="3"/>
  <c r="F188" i="3"/>
  <c r="H188" i="3" s="1"/>
  <c r="G187" i="3"/>
  <c r="F185" i="3" s="1"/>
  <c r="H185" i="3" s="1"/>
  <c r="I186" i="3"/>
  <c r="I185" i="3"/>
  <c r="I184" i="3"/>
  <c r="F184" i="3"/>
  <c r="H184" i="3" s="1"/>
  <c r="I183" i="3"/>
  <c r="F183" i="3"/>
  <c r="H183" i="3" s="1"/>
  <c r="I182" i="3"/>
  <c r="F182" i="3"/>
  <c r="H182" i="3" s="1"/>
  <c r="I181" i="3"/>
  <c r="F181" i="3"/>
  <c r="H181" i="3" s="1"/>
  <c r="I180" i="3"/>
  <c r="I179" i="3"/>
  <c r="I178" i="3"/>
  <c r="I177" i="3"/>
  <c r="G176" i="3"/>
  <c r="F178" i="3" s="1"/>
  <c r="H178" i="3" s="1"/>
  <c r="I175" i="3"/>
  <c r="I174" i="3"/>
  <c r="I173" i="3"/>
  <c r="I171" i="3"/>
  <c r="I170" i="3"/>
  <c r="I169" i="3"/>
  <c r="F169" i="3"/>
  <c r="H169" i="3" s="1"/>
  <c r="I168" i="3"/>
  <c r="F168" i="3"/>
  <c r="H168" i="3" s="1"/>
  <c r="I167" i="3"/>
  <c r="F167" i="3"/>
  <c r="H167" i="3" s="1"/>
  <c r="I166" i="3"/>
  <c r="F166" i="3"/>
  <c r="H166" i="3" s="1"/>
  <c r="I165" i="3"/>
  <c r="F165" i="3"/>
  <c r="H165" i="3" s="1"/>
  <c r="I164" i="3"/>
  <c r="F164" i="3"/>
  <c r="H164" i="3" s="1"/>
  <c r="I163" i="3"/>
  <c r="F163" i="3"/>
  <c r="H163" i="3" s="1"/>
  <c r="I162" i="3"/>
  <c r="F162" i="3"/>
  <c r="H162" i="3" s="1"/>
  <c r="I161" i="3"/>
  <c r="F161" i="3"/>
  <c r="H161" i="3" s="1"/>
  <c r="I160" i="3"/>
  <c r="F160" i="3"/>
  <c r="H160" i="3" s="1"/>
  <c r="I159" i="3"/>
  <c r="F159" i="3"/>
  <c r="H159" i="3" s="1"/>
  <c r="I158" i="3"/>
  <c r="F158" i="3"/>
  <c r="H158" i="3" s="1"/>
  <c r="G157" i="3"/>
  <c r="F156" i="3" s="1"/>
  <c r="H156" i="3" s="1"/>
  <c r="I156" i="3"/>
  <c r="I155" i="3"/>
  <c r="I154" i="3"/>
  <c r="F154" i="3"/>
  <c r="H154" i="3" s="1"/>
  <c r="I153" i="3"/>
  <c r="F153" i="3"/>
  <c r="H153" i="3" s="1"/>
  <c r="I152" i="3"/>
  <c r="F152" i="3"/>
  <c r="H152" i="3" s="1"/>
  <c r="I151" i="3"/>
  <c r="F151" i="3"/>
  <c r="H151" i="3" s="1"/>
  <c r="I150" i="3"/>
  <c r="I149" i="3"/>
  <c r="I148" i="3"/>
  <c r="I147" i="3"/>
  <c r="G146" i="3"/>
  <c r="F147" i="3" s="1"/>
  <c r="H147" i="3" s="1"/>
  <c r="I145" i="3"/>
  <c r="I144" i="3"/>
  <c r="I143" i="3"/>
  <c r="G141" i="3"/>
  <c r="I141" i="3" s="1"/>
  <c r="I140" i="3"/>
  <c r="I139" i="3"/>
  <c r="I138" i="3"/>
  <c r="G137" i="3"/>
  <c r="I136" i="3"/>
  <c r="F136" i="3"/>
  <c r="H136" i="3" s="1"/>
  <c r="I135" i="3"/>
  <c r="I134" i="3"/>
  <c r="I133" i="3"/>
  <c r="I132" i="3"/>
  <c r="G131" i="3"/>
  <c r="F135" i="3" s="1"/>
  <c r="H135" i="3" s="1"/>
  <c r="I130" i="3"/>
  <c r="I129" i="3"/>
  <c r="I128" i="3"/>
  <c r="G126" i="3"/>
  <c r="I125" i="3"/>
  <c r="I124" i="3"/>
  <c r="G123" i="3"/>
  <c r="I123" i="3" s="1"/>
  <c r="G122" i="3"/>
  <c r="I122" i="3" s="1"/>
  <c r="I121" i="3"/>
  <c r="F121" i="3"/>
  <c r="H121" i="3" s="1"/>
  <c r="I120" i="3"/>
  <c r="F120" i="3"/>
  <c r="H120" i="3" s="1"/>
  <c r="I119" i="3"/>
  <c r="F119" i="3"/>
  <c r="H119" i="3" s="1"/>
  <c r="I118" i="3"/>
  <c r="F118" i="3"/>
  <c r="H118" i="3" s="1"/>
  <c r="I117" i="3"/>
  <c r="F117" i="3"/>
  <c r="H117" i="3" s="1"/>
  <c r="I116" i="3"/>
  <c r="F116" i="3"/>
  <c r="H116" i="3" s="1"/>
  <c r="I115" i="3"/>
  <c r="F115" i="3"/>
  <c r="H115" i="3" s="1"/>
  <c r="I114" i="3"/>
  <c r="F114" i="3"/>
  <c r="H114" i="3" s="1"/>
  <c r="I113" i="3"/>
  <c r="F113" i="3"/>
  <c r="H113" i="3" s="1"/>
  <c r="I112" i="3"/>
  <c r="F112" i="3"/>
  <c r="H112" i="3" s="1"/>
  <c r="I111" i="3"/>
  <c r="F111" i="3"/>
  <c r="H111" i="3" s="1"/>
  <c r="I110" i="3"/>
  <c r="F110" i="3"/>
  <c r="H110" i="3" s="1"/>
  <c r="I109" i="3"/>
  <c r="F109" i="3"/>
  <c r="H109" i="3" s="1"/>
  <c r="I108" i="3"/>
  <c r="F108" i="3"/>
  <c r="H108" i="3" s="1"/>
  <c r="I107" i="3"/>
  <c r="F107" i="3"/>
  <c r="H107" i="3" s="1"/>
  <c r="I106" i="3"/>
  <c r="F106" i="3"/>
  <c r="H106" i="3" s="1"/>
  <c r="I105" i="3"/>
  <c r="F105" i="3"/>
  <c r="H105" i="3" s="1"/>
  <c r="I104" i="3"/>
  <c r="F104" i="3"/>
  <c r="H104" i="3" s="1"/>
  <c r="I103" i="3"/>
  <c r="F103" i="3"/>
  <c r="H103" i="3" s="1"/>
  <c r="I102" i="3"/>
  <c r="F102" i="3"/>
  <c r="H102" i="3" s="1"/>
  <c r="I101" i="3"/>
  <c r="F101" i="3"/>
  <c r="H101" i="3" s="1"/>
  <c r="I100" i="3"/>
  <c r="F100" i="3"/>
  <c r="H100" i="3" s="1"/>
  <c r="I99" i="3"/>
  <c r="F99" i="3"/>
  <c r="H99" i="3" s="1"/>
  <c r="I98" i="3"/>
  <c r="F98" i="3"/>
  <c r="H98" i="3" s="1"/>
  <c r="I96" i="3"/>
  <c r="I95" i="3"/>
  <c r="I94" i="3"/>
  <c r="I93" i="3"/>
  <c r="G92" i="3"/>
  <c r="F93" i="3" s="1"/>
  <c r="H93" i="3" s="1"/>
  <c r="I91" i="3"/>
  <c r="F91" i="3"/>
  <c r="H91" i="3" s="1"/>
  <c r="I90" i="3"/>
  <c r="I89" i="3"/>
  <c r="I88" i="3"/>
  <c r="I87" i="3"/>
  <c r="G86" i="3"/>
  <c r="F88" i="3" s="1"/>
  <c r="H88" i="3" s="1"/>
  <c r="I85" i="3"/>
  <c r="I84" i="3"/>
  <c r="I83" i="3"/>
  <c r="I81" i="3"/>
  <c r="I80" i="3"/>
  <c r="I79" i="3"/>
  <c r="I78" i="3"/>
  <c r="G77" i="3"/>
  <c r="F78" i="3" s="1"/>
  <c r="H78" i="3" s="1"/>
  <c r="I76" i="3"/>
  <c r="F76" i="3"/>
  <c r="H76" i="3" s="1"/>
  <c r="I75" i="3"/>
  <c r="F75" i="3"/>
  <c r="H75" i="3" s="1"/>
  <c r="I74" i="3"/>
  <c r="F74" i="3"/>
  <c r="H74" i="3" s="1"/>
  <c r="I73" i="3"/>
  <c r="F73" i="3"/>
  <c r="H73" i="3" s="1"/>
  <c r="I72" i="3"/>
  <c r="F72" i="3"/>
  <c r="H72" i="3" s="1"/>
  <c r="I71" i="3"/>
  <c r="F71" i="3"/>
  <c r="H71" i="3" s="1"/>
  <c r="I70" i="3"/>
  <c r="F70" i="3"/>
  <c r="H70" i="3" s="1"/>
  <c r="I69" i="3"/>
  <c r="F69" i="3"/>
  <c r="H69" i="3" s="1"/>
  <c r="I68" i="3"/>
  <c r="F68" i="3"/>
  <c r="H68" i="3" s="1"/>
  <c r="I66" i="3"/>
  <c r="I65" i="3"/>
  <c r="I64" i="3"/>
  <c r="F62" i="3"/>
  <c r="H62" i="3" s="1"/>
  <c r="I62" i="3"/>
  <c r="I61" i="3"/>
  <c r="F61" i="3"/>
  <c r="H61" i="3" s="1"/>
  <c r="I60" i="3"/>
  <c r="F60" i="3"/>
  <c r="H60" i="3" s="1"/>
  <c r="I59" i="3"/>
  <c r="F59" i="3"/>
  <c r="H59" i="3" s="1"/>
  <c r="I58" i="3"/>
  <c r="F58" i="3"/>
  <c r="H58" i="3" s="1"/>
  <c r="I57" i="3"/>
  <c r="F57" i="3"/>
  <c r="H57" i="3" s="1"/>
  <c r="I56" i="3"/>
  <c r="F56" i="3"/>
  <c r="H56" i="3" s="1"/>
  <c r="I55" i="3"/>
  <c r="F55" i="3"/>
  <c r="H55" i="3" s="1"/>
  <c r="I54" i="3"/>
  <c r="F54" i="3"/>
  <c r="H54" i="3" s="1"/>
  <c r="I53" i="3"/>
  <c r="F53" i="3"/>
  <c r="H53" i="3" s="1"/>
  <c r="I51" i="3"/>
  <c r="I50" i="3"/>
  <c r="I49" i="3"/>
  <c r="I48" i="3"/>
  <c r="G47" i="3"/>
  <c r="I46" i="3"/>
  <c r="F46" i="3"/>
  <c r="H46" i="3" s="1"/>
  <c r="I45" i="3"/>
  <c r="F45" i="3"/>
  <c r="H45" i="3" s="1"/>
  <c r="I44" i="3"/>
  <c r="F44" i="3"/>
  <c r="H44" i="3" s="1"/>
  <c r="I43" i="3"/>
  <c r="F43" i="3"/>
  <c r="H43" i="3" s="1"/>
  <c r="I42" i="3"/>
  <c r="F42" i="3"/>
  <c r="H42" i="3" s="1"/>
  <c r="I41" i="3"/>
  <c r="F41" i="3"/>
  <c r="H41" i="3" s="1"/>
  <c r="I40" i="3"/>
  <c r="F40" i="3"/>
  <c r="H40" i="3" s="1"/>
  <c r="I39" i="3"/>
  <c r="F39" i="3"/>
  <c r="H39" i="3" s="1"/>
  <c r="I38" i="3"/>
  <c r="F38" i="3"/>
  <c r="H38" i="3" s="1"/>
  <c r="I36" i="3"/>
  <c r="I35" i="3"/>
  <c r="I34" i="3"/>
  <c r="I33" i="3"/>
  <c r="G32" i="3"/>
  <c r="F33" i="3" s="1"/>
  <c r="H33" i="3" s="1"/>
  <c r="I31" i="3"/>
  <c r="F31" i="3"/>
  <c r="H31" i="3" s="1"/>
  <c r="I30" i="3"/>
  <c r="I29" i="3"/>
  <c r="I28" i="3"/>
  <c r="I27" i="3"/>
  <c r="G26" i="3"/>
  <c r="F28" i="3" s="1"/>
  <c r="H28" i="3" s="1"/>
  <c r="I25" i="3"/>
  <c r="I24" i="3"/>
  <c r="I23" i="3"/>
  <c r="G21" i="3"/>
  <c r="I20" i="3"/>
  <c r="I19" i="3"/>
  <c r="F19" i="3"/>
  <c r="H19" i="3" s="1"/>
  <c r="I18" i="3"/>
  <c r="F18" i="3"/>
  <c r="H18" i="3" s="1"/>
  <c r="I17" i="3"/>
  <c r="G16" i="3"/>
  <c r="I16" i="3" s="1"/>
  <c r="I15" i="3"/>
  <c r="I14" i="3"/>
  <c r="I13" i="3"/>
  <c r="G12" i="3"/>
  <c r="I12" i="3" s="1"/>
  <c r="G11" i="3"/>
  <c r="I11" i="3" s="1"/>
  <c r="G10" i="3"/>
  <c r="I9" i="3"/>
  <c r="I8" i="3"/>
  <c r="G6" i="3"/>
  <c r="I6" i="3" s="1"/>
  <c r="I5" i="3"/>
  <c r="G4" i="3"/>
  <c r="I4" i="3" s="1"/>
  <c r="G3" i="3"/>
  <c r="I3" i="3" s="1"/>
  <c r="G2" i="3"/>
  <c r="F84" i="3" l="1"/>
  <c r="H84" i="3" s="1"/>
  <c r="F16" i="3"/>
  <c r="H16" i="3" s="1"/>
  <c r="F85" i="3"/>
  <c r="H85" i="3" s="1"/>
  <c r="F26" i="3"/>
  <c r="H26" i="3" s="1"/>
  <c r="F145" i="3"/>
  <c r="H145" i="3" s="1"/>
  <c r="F148" i="3"/>
  <c r="H148" i="3" s="1"/>
  <c r="F12" i="3"/>
  <c r="H12" i="3" s="1"/>
  <c r="F87" i="3"/>
  <c r="H87" i="3" s="1"/>
  <c r="F131" i="3"/>
  <c r="H131" i="3" s="1"/>
  <c r="F176" i="3"/>
  <c r="H176" i="3" s="1"/>
  <c r="F130" i="3"/>
  <c r="H130" i="3" s="1"/>
  <c r="F143" i="3"/>
  <c r="H143" i="3" s="1"/>
  <c r="F175" i="3"/>
  <c r="H175" i="3" s="1"/>
  <c r="F128" i="3"/>
  <c r="H128" i="3" s="1"/>
  <c r="G172" i="3"/>
  <c r="F172" i="3" s="1"/>
  <c r="H172" i="3" s="1"/>
  <c r="F186" i="3"/>
  <c r="H186" i="3" s="1"/>
  <c r="F86" i="3"/>
  <c r="H86" i="3" s="1"/>
  <c r="I131" i="3"/>
  <c r="F134" i="3"/>
  <c r="H134" i="3" s="1"/>
  <c r="F10" i="3"/>
  <c r="H10" i="3" s="1"/>
  <c r="F129" i="3"/>
  <c r="H129" i="3" s="1"/>
  <c r="F132" i="3"/>
  <c r="H132" i="3" s="1"/>
  <c r="F187" i="3"/>
  <c r="H187" i="3" s="1"/>
  <c r="F48" i="3"/>
  <c r="H48" i="3" s="1"/>
  <c r="F49" i="3"/>
  <c r="H49" i="3" s="1"/>
  <c r="G52" i="3"/>
  <c r="I52" i="3" s="1"/>
  <c r="I47" i="3"/>
  <c r="F14" i="3"/>
  <c r="H14" i="3" s="1"/>
  <c r="I77" i="3"/>
  <c r="I92" i="3"/>
  <c r="F15" i="3"/>
  <c r="H15" i="3" s="1"/>
  <c r="F25" i="3"/>
  <c r="H25" i="3" s="1"/>
  <c r="F27" i="3"/>
  <c r="H27" i="3" s="1"/>
  <c r="G37" i="3"/>
  <c r="F37" i="3" s="1"/>
  <c r="H37" i="3" s="1"/>
  <c r="I63" i="3"/>
  <c r="F179" i="3"/>
  <c r="H179" i="3" s="1"/>
  <c r="I187" i="3"/>
  <c r="I232" i="3"/>
  <c r="F4" i="3"/>
  <c r="H4" i="3" s="1"/>
  <c r="F79" i="3"/>
  <c r="H79" i="3" s="1"/>
  <c r="F89" i="3"/>
  <c r="H89" i="3" s="1"/>
  <c r="F94" i="3"/>
  <c r="H94" i="3" s="1"/>
  <c r="F124" i="3"/>
  <c r="H124" i="3" s="1"/>
  <c r="F133" i="3"/>
  <c r="H133" i="3" s="1"/>
  <c r="I146" i="3"/>
  <c r="F174" i="3"/>
  <c r="H174" i="3" s="1"/>
  <c r="F177" i="3"/>
  <c r="H177" i="3" s="1"/>
  <c r="F231" i="3"/>
  <c r="H231" i="3" s="1"/>
  <c r="F245" i="3"/>
  <c r="H245" i="3" s="1"/>
  <c r="F247" i="3"/>
  <c r="H247" i="3" s="1"/>
  <c r="I247" i="3"/>
  <c r="F30" i="3"/>
  <c r="H30" i="3" s="1"/>
  <c r="G127" i="3"/>
  <c r="I127" i="3" s="1"/>
  <c r="G22" i="3"/>
  <c r="I22" i="3" s="1"/>
  <c r="G7" i="3"/>
  <c r="I2" i="3"/>
  <c r="F8" i="3"/>
  <c r="H8" i="3" s="1"/>
  <c r="F11" i="3"/>
  <c r="H11" i="3" s="1"/>
  <c r="F13" i="3"/>
  <c r="H13" i="3" s="1"/>
  <c r="I21" i="3"/>
  <c r="F24" i="3"/>
  <c r="H24" i="3" s="1"/>
  <c r="F29" i="3"/>
  <c r="H29" i="3" s="1"/>
  <c r="I32" i="3"/>
  <c r="F34" i="3"/>
  <c r="H34" i="3" s="1"/>
  <c r="F47" i="3"/>
  <c r="H47" i="3" s="1"/>
  <c r="F215" i="3"/>
  <c r="H215" i="3" s="1"/>
  <c r="F217" i="3"/>
  <c r="H217" i="3" s="1"/>
  <c r="I217" i="3"/>
  <c r="F246" i="3"/>
  <c r="H246" i="3" s="1"/>
  <c r="I126" i="3"/>
  <c r="G202" i="3"/>
  <c r="F198" i="3"/>
  <c r="H198" i="3" s="1"/>
  <c r="F197" i="3"/>
  <c r="H197" i="3" s="1"/>
  <c r="F199" i="3"/>
  <c r="H199" i="3" s="1"/>
  <c r="I197" i="3"/>
  <c r="F3" i="3"/>
  <c r="H3" i="3" s="1"/>
  <c r="F2" i="3"/>
  <c r="H2" i="3" s="1"/>
  <c r="F9" i="3"/>
  <c r="H9" i="3" s="1"/>
  <c r="I10" i="3"/>
  <c r="F23" i="3"/>
  <c r="H23" i="3" s="1"/>
  <c r="I26" i="3"/>
  <c r="F32" i="3"/>
  <c r="H32" i="3" s="1"/>
  <c r="F64" i="3"/>
  <c r="H64" i="3" s="1"/>
  <c r="F63" i="3"/>
  <c r="H63" i="3" s="1"/>
  <c r="G142" i="3"/>
  <c r="F138" i="3"/>
  <c r="H138" i="3" s="1"/>
  <c r="F137" i="3"/>
  <c r="H137" i="3" s="1"/>
  <c r="F139" i="3"/>
  <c r="H139" i="3" s="1"/>
  <c r="I137" i="3"/>
  <c r="F155" i="3"/>
  <c r="H155" i="3" s="1"/>
  <c r="F157" i="3"/>
  <c r="H157" i="3" s="1"/>
  <c r="I157" i="3"/>
  <c r="F213" i="3"/>
  <c r="H213" i="3" s="1"/>
  <c r="F212" i="3"/>
  <c r="H212" i="3" s="1"/>
  <c r="F214" i="3"/>
  <c r="H214" i="3" s="1"/>
  <c r="I212" i="3"/>
  <c r="G82" i="3"/>
  <c r="G97" i="3"/>
  <c r="F150" i="3"/>
  <c r="H150" i="3" s="1"/>
  <c r="F90" i="3"/>
  <c r="H90" i="3" s="1"/>
  <c r="F144" i="3"/>
  <c r="H144" i="3" s="1"/>
  <c r="F149" i="3"/>
  <c r="H149" i="3" s="1"/>
  <c r="F180" i="3"/>
  <c r="H180" i="3" s="1"/>
  <c r="F230" i="3"/>
  <c r="H230" i="3" s="1"/>
  <c r="F77" i="3"/>
  <c r="H77" i="3" s="1"/>
  <c r="F83" i="3"/>
  <c r="H83" i="3" s="1"/>
  <c r="I86" i="3"/>
  <c r="F92" i="3"/>
  <c r="H92" i="3" s="1"/>
  <c r="F122" i="3"/>
  <c r="H122" i="3" s="1"/>
  <c r="F123" i="3"/>
  <c r="H123" i="3" s="1"/>
  <c r="F146" i="3"/>
  <c r="H146" i="3" s="1"/>
  <c r="F173" i="3"/>
  <c r="H173" i="3" s="1"/>
  <c r="I176" i="3"/>
  <c r="F170" i="3" l="1"/>
  <c r="H170" i="3" s="1"/>
  <c r="F51" i="3"/>
  <c r="H51" i="3" s="1"/>
  <c r="I172" i="3"/>
  <c r="F171" i="3"/>
  <c r="H171" i="3" s="1"/>
  <c r="F36" i="3"/>
  <c r="H36" i="3" s="1"/>
  <c r="F20" i="3"/>
  <c r="H20" i="3" s="1"/>
  <c r="F35" i="3"/>
  <c r="H35" i="3" s="1"/>
  <c r="I37" i="3"/>
  <c r="F21" i="3"/>
  <c r="H21" i="3" s="1"/>
  <c r="F50" i="3"/>
  <c r="H50" i="3" s="1"/>
  <c r="F52" i="3"/>
  <c r="H52" i="3" s="1"/>
  <c r="I67" i="3"/>
  <c r="F66" i="3"/>
  <c r="H66" i="3" s="1"/>
  <c r="F67" i="3"/>
  <c r="H67" i="3" s="1"/>
  <c r="F65" i="3"/>
  <c r="H65" i="3" s="1"/>
  <c r="F126" i="3"/>
  <c r="H126" i="3" s="1"/>
  <c r="I7" i="3"/>
  <c r="F6" i="3"/>
  <c r="H6" i="3" s="1"/>
  <c r="F5" i="3"/>
  <c r="H5" i="3" s="1"/>
  <c r="F7" i="3"/>
  <c r="H7" i="3" s="1"/>
  <c r="F97" i="3"/>
  <c r="H97" i="3" s="1"/>
  <c r="F95" i="3"/>
  <c r="H95" i="3" s="1"/>
  <c r="F96" i="3"/>
  <c r="H96" i="3" s="1"/>
  <c r="I97" i="3"/>
  <c r="F127" i="3"/>
  <c r="H127" i="3" s="1"/>
  <c r="F22" i="3"/>
  <c r="H22" i="3" s="1"/>
  <c r="F82" i="3"/>
  <c r="H82" i="3" s="1"/>
  <c r="F80" i="3"/>
  <c r="H80" i="3" s="1"/>
  <c r="F81" i="3"/>
  <c r="H81" i="3" s="1"/>
  <c r="I82" i="3"/>
  <c r="F140" i="3"/>
  <c r="H140" i="3" s="1"/>
  <c r="I142" i="3"/>
  <c r="F142" i="3"/>
  <c r="H142" i="3" s="1"/>
  <c r="F141" i="3"/>
  <c r="H141" i="3" s="1"/>
  <c r="F200" i="3"/>
  <c r="H200" i="3" s="1"/>
  <c r="I202" i="3"/>
  <c r="F202" i="3"/>
  <c r="H202" i="3" s="1"/>
  <c r="F201" i="3"/>
  <c r="H201" i="3" s="1"/>
  <c r="F125" i="3"/>
  <c r="H125" i="3" s="1"/>
</calcChain>
</file>

<file path=xl/sharedStrings.xml><?xml version="1.0" encoding="utf-8"?>
<sst xmlns="http://schemas.openxmlformats.org/spreadsheetml/2006/main" count="2378" uniqueCount="668">
  <si>
    <t>y_proj</t>
  </si>
  <si>
    <t>x_proj</t>
  </si>
  <si>
    <t>oo5</t>
  </si>
  <si>
    <t>o85</t>
  </si>
  <si>
    <t>304.2</t>
  </si>
  <si>
    <t>364.2</t>
  </si>
  <si>
    <t>185.3</t>
  </si>
  <si>
    <t>Nest</t>
  </si>
  <si>
    <t>Citrus</t>
  </si>
  <si>
    <t>Solanum diflorum</t>
  </si>
  <si>
    <t>Nothoscordum arenarium</t>
  </si>
  <si>
    <t xml:space="preserve">Vaccinium corymbosum </t>
  </si>
  <si>
    <t xml:space="preserve">Solanum sisymbriifolium </t>
  </si>
  <si>
    <t>Conium maculatum</t>
  </si>
  <si>
    <t>Cuphea glutinosa</t>
  </si>
  <si>
    <t>Buddleya stachyoides</t>
  </si>
  <si>
    <t>Stage</t>
  </si>
  <si>
    <t>Date</t>
  </si>
  <si>
    <t xml:space="preserve">Echium plantagineum    </t>
  </si>
  <si>
    <t>Early flower</t>
  </si>
  <si>
    <t>Peak flowering</t>
  </si>
  <si>
    <t>Post-peak</t>
  </si>
  <si>
    <t>005</t>
  </si>
  <si>
    <t>085</t>
  </si>
  <si>
    <t>BEE</t>
  </si>
  <si>
    <t>LAT</t>
  </si>
  <si>
    <t>LONG</t>
  </si>
  <si>
    <t>DATE</t>
  </si>
  <si>
    <t>TIME</t>
  </si>
  <si>
    <t>124</t>
  </si>
  <si>
    <t>144</t>
  </si>
  <si>
    <t>164</t>
  </si>
  <si>
    <t>244</t>
  </si>
  <si>
    <t>264</t>
  </si>
  <si>
    <t>304</t>
  </si>
  <si>
    <t>385</t>
  </si>
  <si>
    <t>Blueberry</t>
  </si>
  <si>
    <t>Savanna</t>
  </si>
  <si>
    <t>2-Aug-2015</t>
  </si>
  <si>
    <t>105</t>
  </si>
  <si>
    <t>Before</t>
  </si>
  <si>
    <t>After</t>
  </si>
  <si>
    <t>Nest_wayp.</t>
  </si>
  <si>
    <t>x</t>
  </si>
  <si>
    <t>005-1</t>
  </si>
  <si>
    <t>005-2</t>
  </si>
  <si>
    <t>005-3</t>
  </si>
  <si>
    <t>005-4</t>
  </si>
  <si>
    <t>005-5</t>
  </si>
  <si>
    <t>005-6</t>
  </si>
  <si>
    <t>005-7</t>
  </si>
  <si>
    <t>005-8</t>
  </si>
  <si>
    <t>085-1</t>
  </si>
  <si>
    <t>085-2</t>
  </si>
  <si>
    <t>085-3</t>
  </si>
  <si>
    <t>085-4</t>
  </si>
  <si>
    <t>085-5</t>
  </si>
  <si>
    <t>085-6</t>
  </si>
  <si>
    <t>085-7</t>
  </si>
  <si>
    <t>085-8</t>
  </si>
  <si>
    <t>085-9</t>
  </si>
  <si>
    <t>085-10</t>
  </si>
  <si>
    <t>085-11</t>
  </si>
  <si>
    <t>085-12</t>
  </si>
  <si>
    <t>085-13</t>
  </si>
  <si>
    <t>085-14</t>
  </si>
  <si>
    <t>085-15</t>
  </si>
  <si>
    <t>085-16</t>
  </si>
  <si>
    <t>085-17</t>
  </si>
  <si>
    <t>085-18</t>
  </si>
  <si>
    <t>085-19</t>
  </si>
  <si>
    <t>085-20</t>
  </si>
  <si>
    <t>085-21</t>
  </si>
  <si>
    <t>085-22</t>
  </si>
  <si>
    <t>085-23</t>
  </si>
  <si>
    <t>085-24</t>
  </si>
  <si>
    <t>085-25</t>
  </si>
  <si>
    <t>085-26</t>
  </si>
  <si>
    <t>085-27</t>
  </si>
  <si>
    <t>085-28</t>
  </si>
  <si>
    <t>085-29</t>
  </si>
  <si>
    <t>085-30</t>
  </si>
  <si>
    <t>105-1</t>
  </si>
  <si>
    <t>105-2</t>
  </si>
  <si>
    <t>105-3</t>
  </si>
  <si>
    <t>105-4</t>
  </si>
  <si>
    <t>105-5</t>
  </si>
  <si>
    <t>105-6</t>
  </si>
  <si>
    <t>105-7</t>
  </si>
  <si>
    <t>105-8</t>
  </si>
  <si>
    <t>105-9</t>
  </si>
  <si>
    <t>105-10</t>
  </si>
  <si>
    <t>105-11</t>
  </si>
  <si>
    <t>105-12</t>
  </si>
  <si>
    <t>105-13</t>
  </si>
  <si>
    <t>105-14</t>
  </si>
  <si>
    <t>105-15</t>
  </si>
  <si>
    <t>105-16</t>
  </si>
  <si>
    <t>105-17</t>
  </si>
  <si>
    <t>105-18</t>
  </si>
  <si>
    <t>105-19</t>
  </si>
  <si>
    <t>105-20</t>
  </si>
  <si>
    <t>124-1</t>
  </si>
  <si>
    <t>124-2</t>
  </si>
  <si>
    <t>124-3</t>
  </si>
  <si>
    <t>124-4</t>
  </si>
  <si>
    <t>124-5</t>
  </si>
  <si>
    <t>124-6</t>
  </si>
  <si>
    <t>124-7</t>
  </si>
  <si>
    <t>124-8</t>
  </si>
  <si>
    <t>124-9</t>
  </si>
  <si>
    <t>124-10</t>
  </si>
  <si>
    <t>124-11</t>
  </si>
  <si>
    <t>124-12</t>
  </si>
  <si>
    <t>124-13</t>
  </si>
  <si>
    <t>124-14</t>
  </si>
  <si>
    <t>124-15</t>
  </si>
  <si>
    <t>124-16</t>
  </si>
  <si>
    <t>124-17</t>
  </si>
  <si>
    <t>124-18</t>
  </si>
  <si>
    <t>124-19</t>
  </si>
  <si>
    <t>124-20</t>
  </si>
  <si>
    <t>124-21</t>
  </si>
  <si>
    <t>124-22</t>
  </si>
  <si>
    <t>124-23</t>
  </si>
  <si>
    <t>124-24</t>
  </si>
  <si>
    <t>124-25</t>
  </si>
  <si>
    <t>124-26</t>
  </si>
  <si>
    <t>124-27</t>
  </si>
  <si>
    <t>124-28</t>
  </si>
  <si>
    <t>124-29</t>
  </si>
  <si>
    <t>124-30</t>
  </si>
  <si>
    <t>124-31</t>
  </si>
  <si>
    <t>124-32</t>
  </si>
  <si>
    <t>124-33</t>
  </si>
  <si>
    <t>124-34</t>
  </si>
  <si>
    <t>124-35</t>
  </si>
  <si>
    <t>124-36</t>
  </si>
  <si>
    <t>124-37</t>
  </si>
  <si>
    <t>124-38</t>
  </si>
  <si>
    <t>124-39</t>
  </si>
  <si>
    <t>124-40</t>
  </si>
  <si>
    <t>124-41</t>
  </si>
  <si>
    <t>144-1</t>
  </si>
  <si>
    <t>144-2</t>
  </si>
  <si>
    <t>144-3</t>
  </si>
  <si>
    <t>144-4</t>
  </si>
  <si>
    <t>144-5</t>
  </si>
  <si>
    <t>144-6</t>
  </si>
  <si>
    <t>144-7</t>
  </si>
  <si>
    <t>144-8</t>
  </si>
  <si>
    <t>144-9</t>
  </si>
  <si>
    <t>144-10</t>
  </si>
  <si>
    <t>144-11</t>
  </si>
  <si>
    <t>144-12</t>
  </si>
  <si>
    <t>144-13</t>
  </si>
  <si>
    <t>144-14</t>
  </si>
  <si>
    <t>144-15</t>
  </si>
  <si>
    <t>144-16</t>
  </si>
  <si>
    <t>144-17</t>
  </si>
  <si>
    <t>144-18</t>
  </si>
  <si>
    <t>144-19</t>
  </si>
  <si>
    <t>144-20</t>
  </si>
  <si>
    <t>144-21</t>
  </si>
  <si>
    <t>144-22</t>
  </si>
  <si>
    <t>144-23</t>
  </si>
  <si>
    <t>144-24</t>
  </si>
  <si>
    <t>144-25</t>
  </si>
  <si>
    <t>144-26</t>
  </si>
  <si>
    <t>144-27</t>
  </si>
  <si>
    <t>144-28</t>
  </si>
  <si>
    <t>144-29</t>
  </si>
  <si>
    <t>144-30</t>
  </si>
  <si>
    <t>144-31</t>
  </si>
  <si>
    <t>144-32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</si>
  <si>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</si>
  <si>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</si>
  <si>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</si>
  <si>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</si>
  <si>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</si>
  <si>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</si>
  <si>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</si>
  <si>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</si>
  <si>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</si>
  <si>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</si>
  <si>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164-11</t>
  </si>
  <si>
    <t>164-12</t>
  </si>
  <si>
    <t>164-13</t>
  </si>
  <si>
    <t>164-14</t>
  </si>
  <si>
    <t>164-15</t>
  </si>
  <si>
    <t>164-16</t>
  </si>
  <si>
    <t>164-17</t>
  </si>
  <si>
    <t>164-18</t>
  </si>
  <si>
    <t>164-19</t>
  </si>
  <si>
    <t>164-20</t>
  </si>
  <si>
    <t>164-21</t>
  </si>
  <si>
    <t>164-22</t>
  </si>
  <si>
    <t>164-23</t>
  </si>
  <si>
    <t>164-24</t>
  </si>
  <si>
    <t>164-25</t>
  </si>
  <si>
    <t>164-26</t>
  </si>
  <si>
    <t>164-27</t>
  </si>
  <si>
    <t>164-28</t>
  </si>
  <si>
    <t>164-29</t>
  </si>
  <si>
    <t>164-30</t>
  </si>
  <si>
    <t>164-31</t>
  </si>
  <si>
    <t>164-32</t>
  </si>
  <si>
    <t>164-33</t>
  </si>
  <si>
    <t>164-34</t>
  </si>
  <si>
    <t>164-35</t>
  </si>
  <si>
    <t>164-36</t>
  </si>
  <si>
    <t>164-37</t>
  </si>
  <si>
    <t>164-38</t>
  </si>
  <si>
    <t>185.3-1</t>
  </si>
  <si>
    <t>185.3-2</t>
  </si>
  <si>
    <t>185.3-3</t>
  </si>
  <si>
    <t>185.3-4</t>
  </si>
  <si>
    <t>185.3-5</t>
  </si>
  <si>
    <t>185.3-6</t>
  </si>
  <si>
    <t>185.3-7</t>
  </si>
  <si>
    <t>185.3-8</t>
  </si>
  <si>
    <t>185.3-9</t>
  </si>
  <si>
    <t>185.3-10</t>
  </si>
  <si>
    <t>185.3-11</t>
  </si>
  <si>
    <t>185.3-12</t>
  </si>
  <si>
    <t>185.3-13</t>
  </si>
  <si>
    <t>185.3-14</t>
  </si>
  <si>
    <t>185.3-15</t>
  </si>
  <si>
    <t>185.3-16</t>
  </si>
  <si>
    <t>185.3-17</t>
  </si>
  <si>
    <t>185.3-18</t>
  </si>
  <si>
    <t>185.3-19</t>
  </si>
  <si>
    <t>185.3-20</t>
  </si>
  <si>
    <t>185.3-21</t>
  </si>
  <si>
    <t>185.3-22</t>
  </si>
  <si>
    <t>185.3-23</t>
  </si>
  <si>
    <t>185.3-24</t>
  </si>
  <si>
    <t>185.3-25</t>
  </si>
  <si>
    <t>185.3-26</t>
  </si>
  <si>
    <t>185.3-27</t>
  </si>
  <si>
    <t>185.3-28</t>
  </si>
  <si>
    <t>185.3-29</t>
  </si>
  <si>
    <t>185.3-30</t>
  </si>
  <si>
    <t>185.3-31</t>
  </si>
  <si>
    <t>185.3-32</t>
  </si>
  <si>
    <t>185.3-33</t>
  </si>
  <si>
    <t>185.3-34</t>
  </si>
  <si>
    <t>185.3-35</t>
  </si>
  <si>
    <t>185.3-36</t>
  </si>
  <si>
    <t>185.3-37</t>
  </si>
  <si>
    <t>185.3-38</t>
  </si>
  <si>
    <t>185.3-39</t>
  </si>
  <si>
    <t>185.3-40</t>
  </si>
  <si>
    <t>185.3-41</t>
  </si>
  <si>
    <t>185.3-42</t>
  </si>
  <si>
    <t>185.3-43</t>
  </si>
  <si>
    <t>185.3-44</t>
  </si>
  <si>
    <t>185.3-45</t>
  </si>
  <si>
    <t>185.3-46</t>
  </si>
  <si>
    <t>185.3-47</t>
  </si>
  <si>
    <t>185.3-48</t>
  </si>
  <si>
    <t>185.3-49</t>
  </si>
  <si>
    <t>185.3-50</t>
  </si>
  <si>
    <t>185.3-51</t>
  </si>
  <si>
    <t>185.3-52</t>
  </si>
  <si>
    <t>185.3-53</t>
  </si>
  <si>
    <t>185.3-54</t>
  </si>
  <si>
    <t>185.3-55</t>
  </si>
  <si>
    <t>185.3-56</t>
  </si>
  <si>
    <t>185.3-57</t>
  </si>
  <si>
    <t>185.3-58</t>
  </si>
  <si>
    <t>185.3-59</t>
  </si>
  <si>
    <t>185.3-60</t>
  </si>
  <si>
    <t>185.3-61</t>
  </si>
  <si>
    <t>185.3-62</t>
  </si>
  <si>
    <t>185.3-63</t>
  </si>
  <si>
    <t>185.3-64</t>
  </si>
  <si>
    <t>185.3-65</t>
  </si>
  <si>
    <t>244-1</t>
  </si>
  <si>
    <t>244-2</t>
  </si>
  <si>
    <t>244-3</t>
  </si>
  <si>
    <t>244-4</t>
  </si>
  <si>
    <t>244-5</t>
  </si>
  <si>
    <t>244-6</t>
  </si>
  <si>
    <t>244-7</t>
  </si>
  <si>
    <t>244-8</t>
  </si>
  <si>
    <t>244-9</t>
  </si>
  <si>
    <t>244-10</t>
  </si>
  <si>
    <t>244-11</t>
  </si>
  <si>
    <t>244-12</t>
  </si>
  <si>
    <t>244-13</t>
  </si>
  <si>
    <t>244-14</t>
  </si>
  <si>
    <t>244-15</t>
  </si>
  <si>
    <t>244.2-1</t>
  </si>
  <si>
    <t>244.2-2</t>
  </si>
  <si>
    <t>244.2-3</t>
  </si>
  <si>
    <t>244.2-4</t>
  </si>
  <si>
    <t>244.2-5</t>
  </si>
  <si>
    <t>244.2-6</t>
  </si>
  <si>
    <t>244.2-7</t>
  </si>
  <si>
    <t>244.2-8</t>
  </si>
  <si>
    <t>244.2-9</t>
  </si>
  <si>
    <t>244.2-10</t>
  </si>
  <si>
    <t>244.2-11</t>
  </si>
  <si>
    <t>244.2-12</t>
  </si>
  <si>
    <t>244.2-13</t>
  </si>
  <si>
    <t>244.2-14</t>
  </si>
  <si>
    <t>244.2-15</t>
  </si>
  <si>
    <t>244.2-16</t>
  </si>
  <si>
    <t>244.2-17</t>
  </si>
  <si>
    <t>244.2-18</t>
  </si>
  <si>
    <t>244.3-1</t>
  </si>
  <si>
    <t>244.3-2</t>
  </si>
  <si>
    <t>244.3-3</t>
  </si>
  <si>
    <t>244.3-4</t>
  </si>
  <si>
    <t>244.3-5</t>
  </si>
  <si>
    <t>244.3-6</t>
  </si>
  <si>
    <t>244.3-7</t>
  </si>
  <si>
    <t>264.1-1</t>
  </si>
  <si>
    <t>264-1</t>
  </si>
  <si>
    <t>264-2</t>
  </si>
  <si>
    <t>264-3</t>
  </si>
  <si>
    <t>264-4</t>
  </si>
  <si>
    <t>264-5</t>
  </si>
  <si>
    <t>264-6</t>
  </si>
  <si>
    <t>264-7</t>
  </si>
  <si>
    <t>264-8</t>
  </si>
  <si>
    <t>264-9</t>
  </si>
  <si>
    <t>264-10</t>
  </si>
  <si>
    <t>264-11</t>
  </si>
  <si>
    <t>264-12</t>
  </si>
  <si>
    <t>264-13</t>
  </si>
  <si>
    <t>264-14</t>
  </si>
  <si>
    <t>264-15</t>
  </si>
  <si>
    <t>264-16</t>
  </si>
  <si>
    <t>264-17</t>
  </si>
  <si>
    <t>264-18</t>
  </si>
  <si>
    <t>264-19</t>
  </si>
  <si>
    <t>264-20</t>
  </si>
  <si>
    <t>264-21</t>
  </si>
  <si>
    <t>264-22</t>
  </si>
  <si>
    <t>264-23</t>
  </si>
  <si>
    <t>264-24</t>
  </si>
  <si>
    <t>264-25</t>
  </si>
  <si>
    <t>264-26</t>
  </si>
  <si>
    <t>264-27</t>
  </si>
  <si>
    <t>264-28</t>
  </si>
  <si>
    <t>264-29</t>
  </si>
  <si>
    <t>264-30</t>
  </si>
  <si>
    <t>264-31</t>
  </si>
  <si>
    <t>264-32</t>
  </si>
  <si>
    <t>264-33</t>
  </si>
  <si>
    <t>264-34</t>
  </si>
  <si>
    <t>264-35</t>
  </si>
  <si>
    <t>264-36</t>
  </si>
  <si>
    <t>264-37</t>
  </si>
  <si>
    <t>264-38</t>
  </si>
  <si>
    <t>264-39</t>
  </si>
  <si>
    <t>264-40</t>
  </si>
  <si>
    <t>264-41</t>
  </si>
  <si>
    <t>264-42</t>
  </si>
  <si>
    <t>264-43</t>
  </si>
  <si>
    <t>264-44</t>
  </si>
  <si>
    <t>264-45</t>
  </si>
  <si>
    <t>264-46</t>
  </si>
  <si>
    <t>264.1-2</t>
  </si>
  <si>
    <t>264.1-3</t>
  </si>
  <si>
    <t>264.1-4</t>
  </si>
  <si>
    <t>264.1-5</t>
  </si>
  <si>
    <t>264.1-6</t>
  </si>
  <si>
    <t>264.1-7</t>
  </si>
  <si>
    <t>264.1-8</t>
  </si>
  <si>
    <t>264.1-9</t>
  </si>
  <si>
    <t>264.1-10</t>
  </si>
  <si>
    <t>264.1-11</t>
  </si>
  <si>
    <t>304.2-2</t>
  </si>
  <si>
    <t>304-1</t>
  </si>
  <si>
    <t>304-2</t>
  </si>
  <si>
    <t>304-3</t>
  </si>
  <si>
    <t>304-4</t>
  </si>
  <si>
    <t>304-5</t>
  </si>
  <si>
    <t>304-6</t>
  </si>
  <si>
    <t>304-7</t>
  </si>
  <si>
    <t>304-8</t>
  </si>
  <si>
    <t>304-9</t>
  </si>
  <si>
    <t>304-10</t>
  </si>
  <si>
    <t>304-11</t>
  </si>
  <si>
    <t>304-12</t>
  </si>
  <si>
    <t>304-13</t>
  </si>
  <si>
    <t>304-14</t>
  </si>
  <si>
    <t>304-15</t>
  </si>
  <si>
    <t>304-16</t>
  </si>
  <si>
    <t>304-17</t>
  </si>
  <si>
    <t>304.2-1</t>
  </si>
  <si>
    <t>304.2-3</t>
  </si>
  <si>
    <t>304.2-4</t>
  </si>
  <si>
    <t>304.2-5</t>
  </si>
  <si>
    <t>304.2-6</t>
  </si>
  <si>
    <t>304.2-7</t>
  </si>
  <si>
    <t>304.2-8</t>
  </si>
  <si>
    <t>304.2-9</t>
  </si>
  <si>
    <t>304.2-10</t>
  </si>
  <si>
    <t>304.2-11</t>
  </si>
  <si>
    <t>304.2-12</t>
  </si>
  <si>
    <t>304.2-13</t>
  </si>
  <si>
    <t>304.2-14</t>
  </si>
  <si>
    <t>304.2-15</t>
  </si>
  <si>
    <t>304.2-16</t>
  </si>
  <si>
    <t>304.2-17</t>
  </si>
  <si>
    <t>304.2-18</t>
  </si>
  <si>
    <t>385-1</t>
  </si>
  <si>
    <t>385-2</t>
  </si>
  <si>
    <t>385-3</t>
  </si>
  <si>
    <t>385-4</t>
  </si>
  <si>
    <t>385-5</t>
  </si>
  <si>
    <t>385-6</t>
  </si>
  <si>
    <t>385-7</t>
  </si>
  <si>
    <t>385-8</t>
  </si>
  <si>
    <t>385-9</t>
  </si>
  <si>
    <t>385-10</t>
  </si>
  <si>
    <t>385-11</t>
  </si>
  <si>
    <t>385-12</t>
  </si>
  <si>
    <t>385-13</t>
  </si>
  <si>
    <t>385-14</t>
  </si>
  <si>
    <t>385-15</t>
  </si>
  <si>
    <t>385-16</t>
  </si>
  <si>
    <t>385-17</t>
  </si>
  <si>
    <t>385-18</t>
  </si>
  <si>
    <t>385-19</t>
  </si>
  <si>
    <t>385-20</t>
  </si>
  <si>
    <t>385-21</t>
  </si>
  <si>
    <t>385-22</t>
  </si>
  <si>
    <t>385-23</t>
  </si>
  <si>
    <t>385-24</t>
  </si>
  <si>
    <t>385-25</t>
  </si>
  <si>
    <t>385-26</t>
  </si>
  <si>
    <t>385-27</t>
  </si>
  <si>
    <t>385-28</t>
  </si>
  <si>
    <t>385-29</t>
  </si>
  <si>
    <t>385-30</t>
  </si>
  <si>
    <t>385-31</t>
  </si>
  <si>
    <t>385-32</t>
  </si>
  <si>
    <t>385-33</t>
  </si>
  <si>
    <t>385-34</t>
  </si>
  <si>
    <t>385-35</t>
  </si>
  <si>
    <t>385-36</t>
  </si>
  <si>
    <t>385-37</t>
  </si>
  <si>
    <t>385-38</t>
  </si>
  <si>
    <t>385-39</t>
  </si>
  <si>
    <t>385-40</t>
  </si>
  <si>
    <t>385-41</t>
  </si>
  <si>
    <t>385-42</t>
  </si>
  <si>
    <t>385-43</t>
  </si>
  <si>
    <t>385-44</t>
  </si>
  <si>
    <t>385-45</t>
  </si>
  <si>
    <t>385-46</t>
  </si>
  <si>
    <t>385-47</t>
  </si>
  <si>
    <t>385-48</t>
  </si>
  <si>
    <t>385-49</t>
  </si>
  <si>
    <t>385-50</t>
  </si>
  <si>
    <t>385-51</t>
  </si>
  <si>
    <t>385-52</t>
  </si>
  <si>
    <t>385-53</t>
  </si>
  <si>
    <t>364.2-1</t>
  </si>
  <si>
    <t>364.2-2</t>
  </si>
  <si>
    <t>364.2-3</t>
  </si>
  <si>
    <t>364.2-4</t>
  </si>
  <si>
    <t>364.2-5</t>
  </si>
  <si>
    <t>364.2-6</t>
  </si>
  <si>
    <t>364.2-7</t>
  </si>
  <si>
    <t>364.2-8</t>
  </si>
  <si>
    <t>364.2-9</t>
  </si>
  <si>
    <t>364.2-10</t>
  </si>
  <si>
    <t>364.2-11</t>
  </si>
  <si>
    <t>364.2-12</t>
  </si>
  <si>
    <t>364.2-13</t>
  </si>
  <si>
    <t>364.2-14</t>
  </si>
  <si>
    <t>364.2-15</t>
  </si>
  <si>
    <t>364.2-16</t>
  </si>
  <si>
    <t>364.2-17</t>
  </si>
  <si>
    <t>364.2-18</t>
  </si>
  <si>
    <t>364.2-19</t>
  </si>
  <si>
    <t>364-3</t>
  </si>
  <si>
    <t>364.2-20</t>
  </si>
  <si>
    <t>364-1</t>
  </si>
  <si>
    <t>364-2</t>
  </si>
  <si>
    <t>364-4</t>
  </si>
  <si>
    <t>364-5</t>
  </si>
  <si>
    <t>364-6</t>
  </si>
  <si>
    <t>364-7</t>
  </si>
  <si>
    <t>364-8</t>
  </si>
  <si>
    <t>364-9</t>
  </si>
  <si>
    <t>364-10</t>
  </si>
  <si>
    <t>364-11</t>
  </si>
  <si>
    <t>364-12</t>
  </si>
  <si>
    <t>364-13</t>
  </si>
  <si>
    <t>364-14</t>
  </si>
  <si>
    <t>364-15</t>
  </si>
  <si>
    <t>364-16</t>
  </si>
  <si>
    <t>364-17</t>
  </si>
  <si>
    <t>364-18</t>
  </si>
  <si>
    <t>364-19</t>
  </si>
  <si>
    <t>364-20</t>
  </si>
  <si>
    <t>364-21</t>
  </si>
  <si>
    <t>364-22</t>
  </si>
  <si>
    <t>364-23</t>
  </si>
  <si>
    <t>364-24</t>
  </si>
  <si>
    <t>364-25</t>
  </si>
  <si>
    <t>364-26</t>
  </si>
  <si>
    <t>364-27</t>
  </si>
  <si>
    <t>364-28</t>
  </si>
  <si>
    <t>364-29</t>
  </si>
  <si>
    <t>364-30</t>
  </si>
  <si>
    <t>364-31</t>
  </si>
  <si>
    <t>364-32</t>
  </si>
  <si>
    <t>364-33</t>
  </si>
  <si>
    <t>364-34</t>
  </si>
  <si>
    <t>Ident</t>
  </si>
  <si>
    <t>IDENT</t>
  </si>
  <si>
    <t>Land Use (LU)</t>
  </si>
  <si>
    <t>Land use categories (LUC)</t>
  </si>
  <si>
    <t>Surface LU</t>
  </si>
  <si>
    <t>Surface LUC</t>
  </si>
  <si>
    <t>RV_LU(%)</t>
  </si>
  <si>
    <t>RV_LUC(%)</t>
  </si>
  <si>
    <t>Others Fruits</t>
  </si>
  <si>
    <t>Windbreaks</t>
  </si>
  <si>
    <t>Native forest</t>
  </si>
  <si>
    <t>Savanna with trees</t>
  </si>
  <si>
    <t>Plantations (-3años)</t>
  </si>
  <si>
    <t>Plantations (+3años)</t>
  </si>
  <si>
    <t>Abandoned field</t>
  </si>
  <si>
    <t>Palmar</t>
  </si>
  <si>
    <t>Whater resourses</t>
  </si>
  <si>
    <t>Bare soil</t>
  </si>
  <si>
    <t>Development</t>
  </si>
  <si>
    <t>Scrubs</t>
  </si>
  <si>
    <t>Forest plantations</t>
  </si>
  <si>
    <t>Semi/Natural area</t>
  </si>
  <si>
    <t>Solanaceae</t>
  </si>
  <si>
    <t>Oxalidaceae</t>
  </si>
  <si>
    <t>Oxalis debilis</t>
  </si>
  <si>
    <t>Amaryllidaceae</t>
  </si>
  <si>
    <t>Boraginaceae</t>
  </si>
  <si>
    <t>Ericaceae</t>
  </si>
  <si>
    <t>Apiaceae</t>
  </si>
  <si>
    <t>Asteraceae</t>
  </si>
  <si>
    <t xml:space="preserve">Coreopsis lanceolata </t>
  </si>
  <si>
    <t>Caryophyllaceae</t>
  </si>
  <si>
    <t>Lythraceae</t>
  </si>
  <si>
    <t>Alismataceae</t>
  </si>
  <si>
    <t xml:space="preserve">Echinodorus sp.1 </t>
  </si>
  <si>
    <t>Onagraceae</t>
  </si>
  <si>
    <t xml:space="preserve">Oenothera affinis </t>
  </si>
  <si>
    <t>Bromeliaceae</t>
  </si>
  <si>
    <t>Tillandsia aëranthos</t>
  </si>
  <si>
    <t>Verbenaceae</t>
  </si>
  <si>
    <t>Lantana camara</t>
  </si>
  <si>
    <t>Lamiaceae</t>
  </si>
  <si>
    <t xml:space="preserve">Lavandula officinalis </t>
  </si>
  <si>
    <t>Heliotropium amplexicaule</t>
  </si>
  <si>
    <t>Fabaceae</t>
  </si>
  <si>
    <t>Trifolium repens</t>
  </si>
  <si>
    <t>Brassicaceae</t>
  </si>
  <si>
    <t>Raphanus sativus</t>
  </si>
  <si>
    <t>Senecio madagascariensis</t>
  </si>
  <si>
    <t>Cyperaceae</t>
  </si>
  <si>
    <t xml:space="preserve">Eleocharis parodii </t>
  </si>
  <si>
    <t xml:space="preserve">Rapistrum rugosum </t>
  </si>
  <si>
    <t>Lepechinia floribunda</t>
  </si>
  <si>
    <t>Verbena bonaerensis</t>
  </si>
  <si>
    <t xml:space="preserve">Glandularia dissecta </t>
  </si>
  <si>
    <t>Solanum laxum</t>
  </si>
  <si>
    <t>Iridaceae</t>
  </si>
  <si>
    <t>Herbertia lahue</t>
  </si>
  <si>
    <t>Rutaceae</t>
  </si>
  <si>
    <t>Citrus spp.</t>
  </si>
  <si>
    <t>Scrophulariaceae</t>
  </si>
  <si>
    <t xml:space="preserve">Solanum reflexum </t>
  </si>
  <si>
    <t>Rosaceae</t>
  </si>
  <si>
    <t xml:space="preserve">Spiraea cantoniensis </t>
  </si>
  <si>
    <t>Acanthaceae</t>
  </si>
  <si>
    <t xml:space="preserve">Justicia tweediana </t>
  </si>
  <si>
    <t>Primulaceae</t>
  </si>
  <si>
    <t xml:space="preserve">Anagallis arvensis </t>
  </si>
  <si>
    <t>Wisteria frutescens</t>
  </si>
  <si>
    <t>Fagaceae</t>
  </si>
  <si>
    <t xml:space="preserve">Quercus sp. </t>
  </si>
  <si>
    <t>Bignoniaceae</t>
  </si>
  <si>
    <t xml:space="preserve">Tabebuia impetiginosa </t>
  </si>
  <si>
    <t xml:space="preserve">Wisteria sinensis alba </t>
  </si>
  <si>
    <t>Casuarinaceae</t>
  </si>
  <si>
    <t>Casuarina sp.</t>
  </si>
  <si>
    <t>Papaveraceae</t>
  </si>
  <si>
    <t xml:space="preserve">Fumaria capreolata </t>
  </si>
  <si>
    <t>Lupinus polyphyllus</t>
  </si>
  <si>
    <t xml:space="preserve">Silene gallica </t>
  </si>
  <si>
    <t>Magnoleaceae</t>
  </si>
  <si>
    <t xml:space="preserve">Magnolia betty </t>
  </si>
  <si>
    <t>Nothoscordum gracile</t>
  </si>
  <si>
    <t>Solanum americanum</t>
  </si>
  <si>
    <t>Amaranthaceae</t>
  </si>
  <si>
    <t>Iresine diffusa</t>
  </si>
  <si>
    <t xml:space="preserve">Glandularia balansae </t>
  </si>
  <si>
    <t xml:space="preserve">Hyptis sp.1 </t>
  </si>
  <si>
    <t xml:space="preserve">Anthemis mixta </t>
  </si>
  <si>
    <t>Rhododendron simsii</t>
  </si>
  <si>
    <t>A.V</t>
  </si>
  <si>
    <t>R.V</t>
  </si>
  <si>
    <t xml:space="preserve">Stellaria media </t>
  </si>
  <si>
    <t xml:space="preserve">Nuttalanthus canadensis </t>
  </si>
  <si>
    <t>Plantaginaceae</t>
  </si>
  <si>
    <t>Data set_waypoint</t>
  </si>
  <si>
    <t>Column</t>
  </si>
  <si>
    <t>Information_Column</t>
  </si>
  <si>
    <t>Land use</t>
  </si>
  <si>
    <t>Palinological data set</t>
  </si>
  <si>
    <t>Family</t>
  </si>
  <si>
    <t>Species</t>
  </si>
  <si>
    <t>AV</t>
  </si>
  <si>
    <t>RV</t>
  </si>
  <si>
    <t>Excel tab</t>
  </si>
  <si>
    <t>Information_tab</t>
  </si>
  <si>
    <t>Random points</t>
  </si>
  <si>
    <t>RV_Waypoints (%)</t>
  </si>
  <si>
    <t>RV_R. points (%)</t>
  </si>
  <si>
    <t>Other Fruits</t>
  </si>
  <si>
    <t>Waypoints</t>
  </si>
  <si>
    <t>Latitude of geographic coordinates expressed in decimals</t>
  </si>
  <si>
    <t>Longitude of geographic coordinates expressed in decimals</t>
  </si>
  <si>
    <t>Latitude projection</t>
  </si>
  <si>
    <t>Longitude projection</t>
  </si>
  <si>
    <t>Period Pre- (before) or Post- (after) nest establishment.</t>
  </si>
  <si>
    <t>Surface MCP (m2)</t>
  </si>
  <si>
    <t>Surface of the different groups of quantified LU within each Minimum Convex Polygons (MCP).</t>
  </si>
  <si>
    <t>Surface of the different categories of LU quantified within each Minimum Convex Polygons (MCP).</t>
  </si>
  <si>
    <t>Relative value of the coverage of the different categories of LU quantified within each Minimum Convex Polygons (MCP).</t>
  </si>
  <si>
    <t>Relative value of the coverage of the different groups of quantified LU quantified within each Minimum Convex Polygons (MCP).</t>
  </si>
  <si>
    <r>
      <t xml:space="preserve">Identifier of the different groups of land uses defined for the analysis of habitat selection by the </t>
    </r>
    <r>
      <rPr>
        <i/>
        <sz val="11"/>
        <color theme="1"/>
        <rFont val="Calibri"/>
        <family val="2"/>
        <scheme val="minor"/>
      </rPr>
      <t>Bombus pauloensis</t>
    </r>
    <r>
      <rPr>
        <sz val="11"/>
        <color theme="1"/>
        <rFont val="Calibri"/>
        <family val="2"/>
        <scheme val="minor"/>
      </rPr>
      <t xml:space="preserve"> queens</t>
    </r>
  </si>
  <si>
    <r>
      <t xml:space="preserve">Identifier of the different land use categories defined for the classification of the MCP of each of the </t>
    </r>
    <r>
      <rPr>
        <i/>
        <sz val="11"/>
        <color theme="1"/>
        <rFont val="Calibri"/>
        <family val="2"/>
        <scheme val="minor"/>
      </rPr>
      <t>Bombus pauloensis</t>
    </r>
    <r>
      <rPr>
        <sz val="11"/>
        <color theme="1"/>
        <rFont val="Calibri"/>
        <family val="2"/>
        <scheme val="minor"/>
      </rPr>
      <t xml:space="preserve"> queens</t>
    </r>
  </si>
  <si>
    <r>
      <t xml:space="preserve">Total area of the Minimum Convex Polygons (MCP) of each of the </t>
    </r>
    <r>
      <rPr>
        <i/>
        <sz val="11"/>
        <color theme="1"/>
        <rFont val="Calibri"/>
        <family val="2"/>
        <scheme val="minor"/>
      </rPr>
      <t>Bombus pauloensis</t>
    </r>
    <r>
      <rPr>
        <sz val="11"/>
        <color theme="1"/>
        <rFont val="Calibri"/>
        <family val="2"/>
        <scheme val="minor"/>
      </rPr>
      <t xml:space="preserve"> queens studied</t>
    </r>
  </si>
  <si>
    <r>
      <t xml:space="preserve">Location with respect to the different LU groups of the geo-referenced waypoints for each Queen of </t>
    </r>
    <r>
      <rPr>
        <i/>
        <sz val="11"/>
        <color theme="1"/>
        <rFont val="Calibri"/>
        <family val="2"/>
        <scheme val="minor"/>
      </rPr>
      <t>Bombus pauloensis</t>
    </r>
  </si>
  <si>
    <r>
      <t xml:space="preserve">Relative value of location with respect to the different LU groups of the geo-referenced waypoints for each Queen of </t>
    </r>
    <r>
      <rPr>
        <i/>
        <sz val="11"/>
        <color theme="1"/>
        <rFont val="Calibri"/>
        <family val="2"/>
        <scheme val="minor"/>
      </rPr>
      <t>Bombus pauloensis</t>
    </r>
  </si>
  <si>
    <r>
      <t xml:space="preserve">Location with respect to the different LU groups of the random points calculated using QGIS for each </t>
    </r>
    <r>
      <rPr>
        <i/>
        <sz val="11"/>
        <color theme="1"/>
        <rFont val="Calibri"/>
        <family val="2"/>
        <scheme val="minor"/>
      </rPr>
      <t xml:space="preserve">Bombus pauloensis </t>
    </r>
    <r>
      <rPr>
        <sz val="11"/>
        <color theme="1"/>
        <rFont val="Calibri"/>
        <family val="2"/>
        <scheme val="minor"/>
      </rPr>
      <t>queen</t>
    </r>
  </si>
  <si>
    <r>
      <t xml:space="preserve">Relative value of location with respect to the different LU groups of the random points calculated using QGIS for each </t>
    </r>
    <r>
      <rPr>
        <i/>
        <sz val="11"/>
        <color theme="1"/>
        <rFont val="Calibri"/>
        <family val="2"/>
        <scheme val="minor"/>
      </rPr>
      <t>Bombus pauloensis</t>
    </r>
    <r>
      <rPr>
        <sz val="11"/>
        <color theme="1"/>
        <rFont val="Calibri"/>
        <family val="2"/>
        <scheme val="minor"/>
      </rPr>
      <t xml:space="preserve"> queen</t>
    </r>
  </si>
  <si>
    <r>
      <t xml:space="preserve">Botanical families of pollen extracted from the body of queens of </t>
    </r>
    <r>
      <rPr>
        <i/>
        <sz val="11"/>
        <color theme="1"/>
        <rFont val="Calibri"/>
        <family val="2"/>
        <scheme val="minor"/>
      </rPr>
      <t>Bombus pauloensis</t>
    </r>
  </si>
  <si>
    <r>
      <t xml:space="preserve">Botanical species of pollen extracted from the body of queens of </t>
    </r>
    <r>
      <rPr>
        <i/>
        <sz val="11"/>
        <color theme="1"/>
        <rFont val="Calibri"/>
        <family val="2"/>
        <scheme val="minor"/>
      </rPr>
      <t>Bombus pauloensis</t>
    </r>
  </si>
  <si>
    <t>These data includes the GPS points collected from the tracked bees that were used in the analysis of the home ranges and kernal density;</t>
  </si>
  <si>
    <t>Date when each waypoint was recorded</t>
  </si>
  <si>
    <t>Time of day when each waypoint was recorded</t>
  </si>
  <si>
    <t>Geographic location of the nest</t>
  </si>
  <si>
    <t xml:space="preserve">Number corresponding to the frequency of the transmitter for each of the marked queens </t>
  </si>
  <si>
    <t>Transmitter number corresponding to the frequency of each of the marked queens</t>
  </si>
  <si>
    <t xml:space="preserve">Number corresponding to the frequency of the transmitter and order of the georeferenced points for each of the marked queens </t>
  </si>
  <si>
    <t>Nest location with respect to the different LU groups for each  Bombus pauloensis queen</t>
  </si>
  <si>
    <r>
      <t xml:space="preserve">Relative abundance of each botanical species represented on the </t>
    </r>
    <r>
      <rPr>
        <i/>
        <sz val="11"/>
        <color theme="1"/>
        <rFont val="Calibri"/>
        <family val="2"/>
        <scheme val="minor"/>
      </rPr>
      <t>Bombus pauloensis</t>
    </r>
    <r>
      <rPr>
        <sz val="11"/>
        <color theme="1"/>
        <rFont val="Calibri"/>
        <family val="2"/>
        <scheme val="minor"/>
      </rPr>
      <t xml:space="preserve"> queens (n = 44)</t>
    </r>
  </si>
  <si>
    <t>Pollen collected from the Bombus pauloensis  queens that were used in the analysis.</t>
  </si>
  <si>
    <t xml:space="preserve">Others </t>
  </si>
  <si>
    <t>These data were usesd in the the MCP and the LUC analysis presented in the paper.</t>
  </si>
  <si>
    <t>Morpho 1</t>
  </si>
  <si>
    <t>Morpho 2</t>
  </si>
  <si>
    <t>Morpho 3</t>
  </si>
  <si>
    <t>Morpho 4</t>
  </si>
  <si>
    <t>Morpho 5</t>
  </si>
  <si>
    <t># morphos polin</t>
  </si>
  <si>
    <t>Total morphos: 54</t>
  </si>
  <si>
    <r>
      <t xml:space="preserve">Total abundance of each botanical species represented on the </t>
    </r>
    <r>
      <rPr>
        <i/>
        <sz val="11"/>
        <color theme="1"/>
        <rFont val="Calibri"/>
        <family val="2"/>
        <scheme val="minor"/>
      </rPr>
      <t xml:space="preserve">Bombus pauloensis </t>
    </r>
    <r>
      <rPr>
        <sz val="11"/>
        <color theme="1"/>
        <rFont val="Calibri"/>
        <family val="2"/>
        <scheme val="minor"/>
      </rPr>
      <t>queens  (n = 44)</t>
    </r>
  </si>
  <si>
    <r>
      <t xml:space="preserve">Dates of capture of the </t>
    </r>
    <r>
      <rPr>
        <i/>
        <sz val="11"/>
        <color theme="1"/>
        <rFont val="Calibri"/>
        <family val="2"/>
        <scheme val="minor"/>
      </rPr>
      <t xml:space="preserve">Bombus pauloensis  </t>
    </r>
    <r>
      <rPr>
        <sz val="11"/>
        <color theme="1"/>
        <rFont val="Calibri"/>
        <family val="2"/>
        <scheme val="minor"/>
      </rPr>
      <t>queens. The early flowering category is denoted with green, the peak is orange and the post-peak is blue. The abundance of each species and botanical morphospecies found in the analyzes are detailed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</si>
</sst>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:ss;@"/>
    <numFmt numFmtId="165" formatCode="0.000"/>
    <numFmt numFmtId="166" formatCode="[$-409]d\-mmm\-yyyy;@"/>
    <numFmt numFmtId="167" formatCode="dd\-mmm\-yyyy"/>
    <numFmt numFmtId="168" formatCode="#,##0.0000000"/>
    <numFmt numFmtId="169" formatCode="#,##0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65" fontId="0" fillId="0" borderId="1" xfId="0" applyNumberFormat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10" borderId="0" xfId="0" applyNumberFormat="1" applyFont="1" applyFill="1" applyBorder="1" applyAlignment="1">
      <alignment horizontal="center"/>
    </xf>
    <xf numFmtId="49" fontId="3" fillId="10" borderId="3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11" borderId="3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/>
    </xf>
    <xf numFmtId="49" fontId="3" fillId="13" borderId="0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wrapText="1"/>
    </xf>
    <xf numFmtId="49" fontId="5" fillId="14" borderId="0" xfId="0" applyNumberFormat="1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 vertical="center"/>
    </xf>
    <xf numFmtId="49" fontId="5" fillId="14" borderId="3" xfId="0" applyNumberFormat="1" applyFont="1" applyFill="1" applyBorder="1" applyAlignment="1">
      <alignment horizontal="center" vertical="center"/>
    </xf>
    <xf numFmtId="49" fontId="5" fillId="15" borderId="0" xfId="0" applyNumberFormat="1" applyFont="1" applyFill="1" applyBorder="1" applyAlignment="1">
      <alignment horizontal="center" vertical="center"/>
    </xf>
    <xf numFmtId="49" fontId="3" fillId="16" borderId="0" xfId="0" applyNumberFormat="1" applyFont="1" applyFill="1" applyBorder="1" applyAlignment="1">
      <alignment horizontal="center" vertical="center"/>
    </xf>
    <xf numFmtId="49" fontId="5" fillId="16" borderId="0" xfId="0" applyNumberFormat="1" applyFont="1" applyFill="1" applyBorder="1" applyAlignment="1">
      <alignment horizontal="center" vertical="center"/>
    </xf>
    <xf numFmtId="49" fontId="5" fillId="16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49" fontId="5" fillId="17" borderId="0" xfId="0" applyNumberFormat="1" applyFont="1" applyFill="1" applyBorder="1" applyAlignment="1">
      <alignment horizontal="center" vertical="center"/>
    </xf>
    <xf numFmtId="49" fontId="5" fillId="17" borderId="3" xfId="0" applyNumberFormat="1" applyFont="1" applyFill="1" applyBorder="1" applyAlignment="1">
      <alignment horizontal="center" vertical="center"/>
    </xf>
    <xf numFmtId="49" fontId="5" fillId="15" borderId="3" xfId="0" applyNumberFormat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center" vertical="center"/>
    </xf>
    <xf numFmtId="49" fontId="3" fillId="18" borderId="0" xfId="0" applyNumberFormat="1" applyFont="1" applyFill="1" applyBorder="1" applyAlignment="1">
      <alignment horizontal="center"/>
    </xf>
    <xf numFmtId="49" fontId="3" fillId="18" borderId="3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5" fillId="19" borderId="0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/>
    </xf>
    <xf numFmtId="49" fontId="5" fillId="19" borderId="3" xfId="0" applyNumberFormat="1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/>
    <xf numFmtId="0" fontId="0" fillId="0" borderId="0" xfId="0" applyFill="1" applyBorder="1" applyAlignment="1">
      <alignment horizontal="center" vertical="center" wrapText="1"/>
    </xf>
    <xf numFmtId="14" fontId="0" fillId="6" borderId="1" xfId="0" applyNumberFormat="1" applyFill="1" applyBorder="1"/>
    <xf numFmtId="14" fontId="0" fillId="3" borderId="1" xfId="0" applyNumberFormat="1" applyFill="1" applyBorder="1"/>
    <xf numFmtId="14" fontId="0" fillId="8" borderId="1" xfId="0" applyNumberFormat="1" applyFill="1" applyBorder="1"/>
    <xf numFmtId="14" fontId="0" fillId="8" borderId="4" xfId="0" applyNumberFormat="1" applyFill="1" applyBorder="1"/>
    <xf numFmtId="2" fontId="0" fillId="0" borderId="0" xfId="0" applyNumberFormat="1"/>
    <xf numFmtId="14" fontId="0" fillId="6" borderId="2" xfId="0" applyNumberFormat="1" applyFill="1" applyBorder="1"/>
    <xf numFmtId="0" fontId="0" fillId="0" borderId="4" xfId="0" applyBorder="1"/>
    <xf numFmtId="14" fontId="0" fillId="3" borderId="2" xfId="0" applyNumberFormat="1" applyFill="1" applyBorder="1"/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" fontId="0" fillId="0" borderId="0" xfId="0" applyNumberFormat="1"/>
    <xf numFmtId="1" fontId="0" fillId="0" borderId="4" xfId="0" applyNumberFormat="1" applyBorder="1"/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:\Revision%20telemetria\Documentos%20defensa\Zotera%20data%20set_%20Telemetria%20B.%20pauloensis_20.9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et_waypoint"/>
      <sheetName val="Land use"/>
      <sheetName val="Palinological data set"/>
      <sheetName val="Theoretical flight (ITD)"/>
      <sheetName val="T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X1" t="str">
            <v>Ident</v>
          </cell>
          <cell r="AY1" t="str">
            <v>Stage</v>
          </cell>
          <cell r="AZ1" t="str">
            <v>Land Use (LU)</v>
          </cell>
          <cell r="BA1" t="str">
            <v>Variable</v>
          </cell>
          <cell r="BB1" t="str">
            <v>%</v>
          </cell>
          <cell r="BC1" t="str">
            <v>RV_R. points (%)</v>
          </cell>
        </row>
        <row r="2">
          <cell r="AX2" t="str">
            <v>105,00</v>
          </cell>
          <cell r="AY2" t="str">
            <v>Before</v>
          </cell>
          <cell r="AZ2" t="str">
            <v>Blueberry</v>
          </cell>
          <cell r="BA2" t="str">
            <v>RV_Waypoints (%)</v>
          </cell>
          <cell r="BB2" t="str">
            <v>55,00</v>
          </cell>
          <cell r="BC2" t="str">
            <v>85,00</v>
          </cell>
        </row>
        <row r="3">
          <cell r="AX3" t="str">
            <v>105,00</v>
          </cell>
          <cell r="AY3" t="str">
            <v>Before</v>
          </cell>
          <cell r="AZ3" t="str">
            <v>Development</v>
          </cell>
          <cell r="BA3" t="str">
            <v>RV_Waypoints (%)</v>
          </cell>
          <cell r="BB3" t="str">
            <v>0,00</v>
          </cell>
          <cell r="BC3" t="str">
            <v>0,00</v>
          </cell>
        </row>
        <row r="4">
          <cell r="AX4" t="str">
            <v>105,00</v>
          </cell>
          <cell r="AY4" t="str">
            <v>Before</v>
          </cell>
          <cell r="AZ4" t="str">
            <v>Forest plantations</v>
          </cell>
          <cell r="BA4" t="str">
            <v>RV_Waypoints (%)</v>
          </cell>
          <cell r="BB4" t="str">
            <v>15,00</v>
          </cell>
          <cell r="BC4" t="str">
            <v>10,00</v>
          </cell>
        </row>
        <row r="5">
          <cell r="AX5" t="str">
            <v>105,00</v>
          </cell>
          <cell r="AY5" t="str">
            <v>Before</v>
          </cell>
          <cell r="AZ5" t="str">
            <v>Other Fruits</v>
          </cell>
          <cell r="BA5" t="str">
            <v>RV_Waypoints (%)</v>
          </cell>
          <cell r="BB5" t="str">
            <v>0,00</v>
          </cell>
          <cell r="BC5" t="str">
            <v>0,00</v>
          </cell>
        </row>
        <row r="6">
          <cell r="AX6" t="str">
            <v>105,00</v>
          </cell>
          <cell r="AY6" t="str">
            <v>Before</v>
          </cell>
          <cell r="AZ6" t="str">
            <v>Semi/Natural area</v>
          </cell>
          <cell r="BA6" t="str">
            <v>RV_Waypoints (%)</v>
          </cell>
          <cell r="BB6" t="str">
            <v>30,00</v>
          </cell>
          <cell r="BC6" t="str">
            <v>5,00</v>
          </cell>
        </row>
        <row r="7">
          <cell r="AX7" t="str">
            <v>124,00</v>
          </cell>
          <cell r="AY7" t="str">
            <v>Before</v>
          </cell>
          <cell r="AZ7" t="str">
            <v>Blueberry</v>
          </cell>
          <cell r="BA7" t="str">
            <v>RV_Waypoints (%)</v>
          </cell>
          <cell r="BB7" t="str">
            <v>58,54</v>
          </cell>
          <cell r="BC7" t="str">
            <v>19,51</v>
          </cell>
        </row>
        <row r="8">
          <cell r="AX8" t="str">
            <v>124,00</v>
          </cell>
          <cell r="AY8" t="str">
            <v>Before</v>
          </cell>
          <cell r="AZ8" t="str">
            <v>Development</v>
          </cell>
          <cell r="BA8" t="str">
            <v>RV_Waypoints (%)</v>
          </cell>
          <cell r="BB8" t="str">
            <v>0,00</v>
          </cell>
          <cell r="BC8" t="str">
            <v>0,00</v>
          </cell>
        </row>
        <row r="9">
          <cell r="AX9" t="str">
            <v>124,00</v>
          </cell>
          <cell r="AY9" t="str">
            <v>Before</v>
          </cell>
          <cell r="AZ9" t="str">
            <v>Forest plantations</v>
          </cell>
          <cell r="BA9" t="str">
            <v>RV_Waypoints (%)</v>
          </cell>
          <cell r="BB9" t="str">
            <v>9,76</v>
          </cell>
          <cell r="BC9" t="str">
            <v>14,63</v>
          </cell>
        </row>
        <row r="10">
          <cell r="AX10" t="str">
            <v>124,00</v>
          </cell>
          <cell r="AY10" t="str">
            <v>Before</v>
          </cell>
          <cell r="AZ10" t="str">
            <v>Other Fruits</v>
          </cell>
          <cell r="BA10" t="str">
            <v>RV_Waypoints (%)</v>
          </cell>
          <cell r="BB10" t="str">
            <v>0,00</v>
          </cell>
          <cell r="BC10" t="str">
            <v>14,63</v>
          </cell>
        </row>
        <row r="11">
          <cell r="AX11" t="str">
            <v>124,00</v>
          </cell>
          <cell r="AY11" t="str">
            <v>Before</v>
          </cell>
          <cell r="AZ11" t="str">
            <v>Semi/Natural area</v>
          </cell>
          <cell r="BA11" t="str">
            <v>RV_Waypoints (%)</v>
          </cell>
          <cell r="BB11" t="str">
            <v>31,71</v>
          </cell>
          <cell r="BC11" t="str">
            <v>51,22</v>
          </cell>
        </row>
        <row r="12">
          <cell r="AX12" t="str">
            <v>144,00</v>
          </cell>
          <cell r="AY12" t="str">
            <v>Before</v>
          </cell>
          <cell r="AZ12" t="str">
            <v>Blueberry</v>
          </cell>
          <cell r="BA12" t="str">
            <v>RV_Waypoints (%)</v>
          </cell>
          <cell r="BB12" t="str">
            <v>37,50</v>
          </cell>
          <cell r="BC12" t="str">
            <v>15,63</v>
          </cell>
        </row>
        <row r="13">
          <cell r="AX13" t="str">
            <v>144,00</v>
          </cell>
          <cell r="AY13" t="str">
            <v>Before</v>
          </cell>
          <cell r="AZ13" t="str">
            <v>Development</v>
          </cell>
          <cell r="BA13" t="str">
            <v>RV_Waypoints (%)</v>
          </cell>
          <cell r="BB13" t="str">
            <v>0,00</v>
          </cell>
          <cell r="BC13" t="str">
            <v>0,00</v>
          </cell>
        </row>
        <row r="14">
          <cell r="AX14" t="str">
            <v>144,00</v>
          </cell>
          <cell r="AY14" t="str">
            <v>Before</v>
          </cell>
          <cell r="AZ14" t="str">
            <v>Forest plantations</v>
          </cell>
          <cell r="BA14" t="str">
            <v>RV_Waypoints (%)</v>
          </cell>
          <cell r="BB14" t="str">
            <v>3,13</v>
          </cell>
          <cell r="BC14" t="str">
            <v>37,50</v>
          </cell>
        </row>
        <row r="15">
          <cell r="AX15" t="str">
            <v>144,00</v>
          </cell>
          <cell r="AY15" t="str">
            <v>Before</v>
          </cell>
          <cell r="AZ15" t="str">
            <v>Other Fruits</v>
          </cell>
          <cell r="BA15" t="str">
            <v>RV_Waypoints (%)</v>
          </cell>
          <cell r="BB15" t="str">
            <v>43,75</v>
          </cell>
          <cell r="BC15" t="str">
            <v>21,88</v>
          </cell>
        </row>
        <row r="16">
          <cell r="AX16" t="str">
            <v>144,00</v>
          </cell>
          <cell r="AY16" t="str">
            <v>Before</v>
          </cell>
          <cell r="AZ16" t="str">
            <v>Semi/Natural area</v>
          </cell>
          <cell r="BA16" t="str">
            <v>RV_Waypoints (%)</v>
          </cell>
          <cell r="BB16" t="str">
            <v>15,63</v>
          </cell>
          <cell r="BC16" t="str">
            <v>25,00</v>
          </cell>
        </row>
        <row r="17">
          <cell r="AX17" t="str">
            <v>164,00</v>
          </cell>
          <cell r="AY17" t="str">
            <v>After</v>
          </cell>
          <cell r="AZ17" t="str">
            <v>Blueberry</v>
          </cell>
          <cell r="BA17" t="str">
            <v>RV_Waypoints (%)</v>
          </cell>
          <cell r="BB17" t="str">
            <v>76,32</v>
          </cell>
          <cell r="BC17" t="str">
            <v>21,05</v>
          </cell>
        </row>
        <row r="18">
          <cell r="AX18" t="str">
            <v>164,00</v>
          </cell>
          <cell r="AY18" t="str">
            <v>After</v>
          </cell>
          <cell r="AZ18" t="str">
            <v>Development</v>
          </cell>
          <cell r="BA18" t="str">
            <v>RV_Waypoints (%)</v>
          </cell>
          <cell r="BB18" t="str">
            <v>0,00</v>
          </cell>
          <cell r="BC18" t="str">
            <v>0,00</v>
          </cell>
        </row>
        <row r="19">
          <cell r="AX19" t="str">
            <v>164,00</v>
          </cell>
          <cell r="AY19" t="str">
            <v>After</v>
          </cell>
          <cell r="AZ19" t="str">
            <v>Forest plantations</v>
          </cell>
          <cell r="BA19" t="str">
            <v>RV_Waypoints (%)</v>
          </cell>
          <cell r="BB19" t="str">
            <v>2,63</v>
          </cell>
          <cell r="BC19" t="str">
            <v>0,00</v>
          </cell>
        </row>
        <row r="20">
          <cell r="AX20" t="str">
            <v>164,00</v>
          </cell>
          <cell r="AY20" t="str">
            <v>After</v>
          </cell>
          <cell r="AZ20" t="str">
            <v>Other Fruits</v>
          </cell>
          <cell r="BA20" t="str">
            <v>RV_Waypoints (%)</v>
          </cell>
          <cell r="BB20" t="str">
            <v>0,00</v>
          </cell>
          <cell r="BC20" t="str">
            <v>0,00</v>
          </cell>
        </row>
        <row r="21">
          <cell r="AX21" t="str">
            <v>164,00</v>
          </cell>
          <cell r="AY21" t="str">
            <v>After</v>
          </cell>
          <cell r="AZ21" t="str">
            <v>Semi/Natural area</v>
          </cell>
          <cell r="BA21" t="str">
            <v>RV_Waypoints (%)</v>
          </cell>
          <cell r="BB21" t="str">
            <v>21,05</v>
          </cell>
          <cell r="BC21" t="str">
            <v>78,95</v>
          </cell>
        </row>
        <row r="22">
          <cell r="AX22" t="str">
            <v>185,30</v>
          </cell>
          <cell r="AY22" t="str">
            <v>After</v>
          </cell>
          <cell r="AZ22" t="str">
            <v>Blueberry</v>
          </cell>
          <cell r="BA22" t="str">
            <v>RV_Waypoints (%)</v>
          </cell>
          <cell r="BB22" t="str">
            <v>12,31</v>
          </cell>
          <cell r="BC22" t="str">
            <v>9,23</v>
          </cell>
        </row>
        <row r="23">
          <cell r="AX23" t="str">
            <v>185,30</v>
          </cell>
          <cell r="AY23" t="str">
            <v>After</v>
          </cell>
          <cell r="AZ23" t="str">
            <v>Development</v>
          </cell>
          <cell r="BA23" t="str">
            <v>RV_Waypoints (%)</v>
          </cell>
          <cell r="BB23" t="str">
            <v>0,00</v>
          </cell>
          <cell r="BC23" t="str">
            <v>0,00</v>
          </cell>
        </row>
        <row r="24">
          <cell r="AX24" t="str">
            <v>185,30</v>
          </cell>
          <cell r="AY24" t="str">
            <v>After</v>
          </cell>
          <cell r="AZ24" t="str">
            <v>Forest plantations</v>
          </cell>
          <cell r="BA24" t="str">
            <v>RV_Waypoints (%)</v>
          </cell>
          <cell r="BB24" t="str">
            <v>43,08</v>
          </cell>
          <cell r="BC24" t="str">
            <v>52,31</v>
          </cell>
        </row>
        <row r="25">
          <cell r="AX25" t="str">
            <v>185,30</v>
          </cell>
          <cell r="AY25" t="str">
            <v>After</v>
          </cell>
          <cell r="AZ25" t="str">
            <v>Other Fruits</v>
          </cell>
          <cell r="BA25" t="str">
            <v>RV_Waypoints (%)</v>
          </cell>
          <cell r="BB25" t="str">
            <v>44,62</v>
          </cell>
          <cell r="BC25" t="str">
            <v>21,54</v>
          </cell>
        </row>
        <row r="26">
          <cell r="AX26" t="str">
            <v>185,30</v>
          </cell>
          <cell r="AY26" t="str">
            <v>After</v>
          </cell>
          <cell r="AZ26" t="str">
            <v>Semi/Natural area</v>
          </cell>
          <cell r="BA26" t="str">
            <v>RV_Waypoints (%)</v>
          </cell>
          <cell r="BB26" t="str">
            <v>0,00</v>
          </cell>
          <cell r="BC26" t="str">
            <v>16,92</v>
          </cell>
        </row>
        <row r="27">
          <cell r="AX27" t="str">
            <v>244,20</v>
          </cell>
          <cell r="AY27" t="str">
            <v>After</v>
          </cell>
          <cell r="AZ27" t="str">
            <v>Blueberry</v>
          </cell>
          <cell r="BA27" t="str">
            <v>RV_Waypoints (%)</v>
          </cell>
          <cell r="BB27" t="str">
            <v>11,11</v>
          </cell>
          <cell r="BC27" t="str">
            <v>27,78</v>
          </cell>
        </row>
        <row r="28">
          <cell r="AX28" t="str">
            <v>244,20</v>
          </cell>
          <cell r="AY28" t="str">
            <v>After</v>
          </cell>
          <cell r="AZ28" t="str">
            <v>Development</v>
          </cell>
          <cell r="BA28" t="str">
            <v>RV_Waypoints (%)</v>
          </cell>
          <cell r="BB28" t="str">
            <v>0,00</v>
          </cell>
          <cell r="BC28" t="str">
            <v>0,00</v>
          </cell>
        </row>
        <row r="29">
          <cell r="AX29" t="str">
            <v>244,20</v>
          </cell>
          <cell r="AY29" t="str">
            <v>After</v>
          </cell>
          <cell r="AZ29" t="str">
            <v>Forest plantations</v>
          </cell>
          <cell r="BA29" t="str">
            <v>RV_Waypoints (%)</v>
          </cell>
          <cell r="BB29" t="str">
            <v>11,11</v>
          </cell>
          <cell r="BC29" t="str">
            <v>22,22</v>
          </cell>
        </row>
        <row r="30">
          <cell r="AX30" t="str">
            <v>244,20</v>
          </cell>
          <cell r="AY30" t="str">
            <v>After</v>
          </cell>
          <cell r="AZ30" t="str">
            <v>Other Fruits</v>
          </cell>
          <cell r="BA30" t="str">
            <v>RV_Waypoints (%)</v>
          </cell>
          <cell r="BB30" t="str">
            <v>16,67</v>
          </cell>
          <cell r="BC30" t="str">
            <v>11,11</v>
          </cell>
        </row>
        <row r="31">
          <cell r="AX31" t="str">
            <v>244,20</v>
          </cell>
          <cell r="AY31" t="str">
            <v>After</v>
          </cell>
          <cell r="AZ31" t="str">
            <v>Semi/Natural area</v>
          </cell>
          <cell r="BA31" t="str">
            <v>RV_Waypoints (%)</v>
          </cell>
          <cell r="BB31" t="str">
            <v>61,11</v>
          </cell>
          <cell r="BC31" t="str">
            <v>38,89</v>
          </cell>
        </row>
        <row r="32">
          <cell r="AX32" t="str">
            <v>244,30</v>
          </cell>
          <cell r="AY32" t="str">
            <v>After</v>
          </cell>
          <cell r="AZ32" t="str">
            <v>Blueberry</v>
          </cell>
          <cell r="BA32" t="str">
            <v>RV_Waypoints (%)</v>
          </cell>
          <cell r="BB32" t="str">
            <v>0,00</v>
          </cell>
          <cell r="BC32" t="str">
            <v>0,00</v>
          </cell>
        </row>
        <row r="33">
          <cell r="AX33" t="str">
            <v>244,30</v>
          </cell>
          <cell r="AY33" t="str">
            <v>After</v>
          </cell>
          <cell r="AZ33" t="str">
            <v>Development</v>
          </cell>
          <cell r="BA33" t="str">
            <v>RV_Waypoints (%)</v>
          </cell>
          <cell r="BB33" t="str">
            <v>0,00</v>
          </cell>
          <cell r="BC33" t="str">
            <v>0,00</v>
          </cell>
        </row>
        <row r="34">
          <cell r="AX34" t="str">
            <v>244,30</v>
          </cell>
          <cell r="AY34" t="str">
            <v>After</v>
          </cell>
          <cell r="AZ34" t="str">
            <v>Forest plantations</v>
          </cell>
          <cell r="BA34" t="str">
            <v>RV_Waypoints (%)</v>
          </cell>
          <cell r="BB34" t="str">
            <v>100,00</v>
          </cell>
          <cell r="BC34" t="str">
            <v>42,86</v>
          </cell>
        </row>
        <row r="35">
          <cell r="AX35" t="str">
            <v>244,30</v>
          </cell>
          <cell r="AY35" t="str">
            <v>After</v>
          </cell>
          <cell r="AZ35" t="str">
            <v>Other Fruits</v>
          </cell>
          <cell r="BA35" t="str">
            <v>RV_Waypoints (%)</v>
          </cell>
          <cell r="BB35" t="str">
            <v>0,00</v>
          </cell>
          <cell r="BC35" t="str">
            <v>14,29</v>
          </cell>
        </row>
        <row r="36">
          <cell r="AX36" t="str">
            <v>244,30</v>
          </cell>
          <cell r="AY36" t="str">
            <v>After</v>
          </cell>
          <cell r="AZ36" t="str">
            <v>Semi/Natural area</v>
          </cell>
          <cell r="BA36" t="str">
            <v>RV_Waypoints (%)</v>
          </cell>
          <cell r="BB36" t="str">
            <v>0,00</v>
          </cell>
          <cell r="BC36" t="str">
            <v>42,86</v>
          </cell>
        </row>
        <row r="37">
          <cell r="AX37" t="str">
            <v>244,00</v>
          </cell>
          <cell r="AY37" t="str">
            <v>After</v>
          </cell>
          <cell r="AZ37" t="str">
            <v>Blueberry</v>
          </cell>
          <cell r="BA37" t="str">
            <v>RV_Waypoints (%)</v>
          </cell>
          <cell r="BB37" t="str">
            <v>86,67</v>
          </cell>
          <cell r="BC37" t="str">
            <v>26,67</v>
          </cell>
        </row>
        <row r="38">
          <cell r="AX38" t="str">
            <v>244,00</v>
          </cell>
          <cell r="AY38" t="str">
            <v>After</v>
          </cell>
          <cell r="AZ38" t="str">
            <v>Development</v>
          </cell>
          <cell r="BA38" t="str">
            <v>RV_Waypoints (%)</v>
          </cell>
          <cell r="BB38" t="str">
            <v>0,00</v>
          </cell>
          <cell r="BC38" t="str">
            <v>0,00</v>
          </cell>
        </row>
        <row r="39">
          <cell r="AX39" t="str">
            <v>244,00</v>
          </cell>
          <cell r="AY39" t="str">
            <v>After</v>
          </cell>
          <cell r="AZ39" t="str">
            <v>Forest plantations</v>
          </cell>
          <cell r="BA39" t="str">
            <v>RV_Waypoints (%)</v>
          </cell>
          <cell r="BB39" t="str">
            <v>13,33</v>
          </cell>
          <cell r="BC39" t="str">
            <v>46,67</v>
          </cell>
        </row>
        <row r="40">
          <cell r="AX40" t="str">
            <v>244,00</v>
          </cell>
          <cell r="AY40" t="str">
            <v>After</v>
          </cell>
          <cell r="AZ40" t="str">
            <v>Other Fruits</v>
          </cell>
          <cell r="BA40" t="str">
            <v>RV_Waypoints (%)</v>
          </cell>
          <cell r="BB40" t="str">
            <v>0,00</v>
          </cell>
          <cell r="BC40" t="str">
            <v>0,00</v>
          </cell>
        </row>
        <row r="41">
          <cell r="AX41" t="str">
            <v>244,00</v>
          </cell>
          <cell r="AY41" t="str">
            <v>After</v>
          </cell>
          <cell r="AZ41" t="str">
            <v>Semi/Natural area</v>
          </cell>
          <cell r="BA41" t="str">
            <v>RV_Waypoints (%)</v>
          </cell>
          <cell r="BB41" t="str">
            <v>0,00</v>
          </cell>
          <cell r="BC41" t="str">
            <v>26,67</v>
          </cell>
        </row>
        <row r="42">
          <cell r="AX42" t="str">
            <v>264,10</v>
          </cell>
          <cell r="AY42" t="str">
            <v>After</v>
          </cell>
          <cell r="AZ42" t="str">
            <v>Blueberry</v>
          </cell>
          <cell r="BA42" t="str">
            <v>RV_Waypoints (%)</v>
          </cell>
          <cell r="BB42" t="str">
            <v>18,18</v>
          </cell>
          <cell r="BC42" t="str">
            <v>0,00</v>
          </cell>
        </row>
        <row r="43">
          <cell r="AX43" t="str">
            <v>264,10</v>
          </cell>
          <cell r="AY43" t="str">
            <v>After</v>
          </cell>
          <cell r="AZ43" t="str">
            <v>Development</v>
          </cell>
          <cell r="BA43" t="str">
            <v>RV_Waypoints (%)</v>
          </cell>
          <cell r="BB43" t="str">
            <v>0,00</v>
          </cell>
          <cell r="BC43" t="str">
            <v>0,00</v>
          </cell>
        </row>
        <row r="44">
          <cell r="AX44" t="str">
            <v>264,10</v>
          </cell>
          <cell r="AY44" t="str">
            <v>After</v>
          </cell>
          <cell r="AZ44" t="str">
            <v>Forest plantations</v>
          </cell>
          <cell r="BA44" t="str">
            <v>RV_Waypoints (%)</v>
          </cell>
          <cell r="BB44" t="str">
            <v>54,55</v>
          </cell>
          <cell r="BC44" t="str">
            <v>90,91</v>
          </cell>
        </row>
        <row r="45">
          <cell r="AX45" t="str">
            <v>264,10</v>
          </cell>
          <cell r="AY45" t="str">
            <v>After</v>
          </cell>
          <cell r="AZ45" t="str">
            <v>Other Fruits</v>
          </cell>
          <cell r="BA45" t="str">
            <v>RV_Waypoints (%)</v>
          </cell>
          <cell r="BB45" t="str">
            <v>0,00</v>
          </cell>
          <cell r="BC45" t="str">
            <v>0,00</v>
          </cell>
        </row>
        <row r="46">
          <cell r="AX46" t="str">
            <v>264,10</v>
          </cell>
          <cell r="AY46" t="str">
            <v>After</v>
          </cell>
          <cell r="AZ46" t="str">
            <v>Semi/Natural area</v>
          </cell>
          <cell r="BA46" t="str">
            <v>RV_Waypoints (%)</v>
          </cell>
          <cell r="BB46" t="str">
            <v>27,27</v>
          </cell>
          <cell r="BC46" t="str">
            <v>9,09</v>
          </cell>
        </row>
        <row r="47">
          <cell r="AX47" t="str">
            <v>264,00</v>
          </cell>
          <cell r="AY47" t="str">
            <v>After</v>
          </cell>
          <cell r="AZ47" t="str">
            <v>Blueberry</v>
          </cell>
          <cell r="BA47" t="str">
            <v>RV_Waypoints (%)</v>
          </cell>
          <cell r="BB47" t="str">
            <v>86,96</v>
          </cell>
          <cell r="BC47" t="str">
            <v>26,09</v>
          </cell>
        </row>
        <row r="48">
          <cell r="AX48" t="str">
            <v>264,00</v>
          </cell>
          <cell r="AY48" t="str">
            <v>After</v>
          </cell>
          <cell r="AZ48" t="str">
            <v>Development</v>
          </cell>
          <cell r="BA48" t="str">
            <v>RV_Waypoints (%)</v>
          </cell>
          <cell r="BB48" t="str">
            <v>0,00</v>
          </cell>
          <cell r="BC48" t="str">
            <v>0,00</v>
          </cell>
        </row>
        <row r="49">
          <cell r="AX49" t="str">
            <v>264,00</v>
          </cell>
          <cell r="AY49" t="str">
            <v>After</v>
          </cell>
          <cell r="AZ49" t="str">
            <v>Forest plantations</v>
          </cell>
          <cell r="BA49" t="str">
            <v>RV_Waypoints (%)</v>
          </cell>
          <cell r="BB49" t="str">
            <v>8,70</v>
          </cell>
          <cell r="BC49" t="str">
            <v>26,09</v>
          </cell>
        </row>
        <row r="50">
          <cell r="AX50" t="str">
            <v>264,00</v>
          </cell>
          <cell r="AY50" t="str">
            <v>After</v>
          </cell>
          <cell r="AZ50" t="str">
            <v>Other Fruits</v>
          </cell>
          <cell r="BA50" t="str">
            <v>RV_Waypoints (%)</v>
          </cell>
          <cell r="BB50" t="str">
            <v>0,00</v>
          </cell>
          <cell r="BC50" t="str">
            <v>0,00</v>
          </cell>
        </row>
        <row r="51">
          <cell r="AX51" t="str">
            <v>264,00</v>
          </cell>
          <cell r="AY51" t="str">
            <v>After</v>
          </cell>
          <cell r="AZ51" t="str">
            <v>Semi/Natural area</v>
          </cell>
          <cell r="BA51" t="str">
            <v>RV_Waypoints (%)</v>
          </cell>
          <cell r="BB51" t="str">
            <v>4,35</v>
          </cell>
          <cell r="BC51" t="str">
            <v>47,83</v>
          </cell>
        </row>
        <row r="52">
          <cell r="AX52" t="str">
            <v>304,20</v>
          </cell>
          <cell r="AY52" t="str">
            <v>Before</v>
          </cell>
          <cell r="AZ52" t="str">
            <v>Blueberry</v>
          </cell>
          <cell r="BA52" t="str">
            <v>RV_Waypoints (%)</v>
          </cell>
          <cell r="BB52" t="str">
            <v>100,00</v>
          </cell>
          <cell r="BC52" t="str">
            <v>44,44</v>
          </cell>
        </row>
        <row r="53">
          <cell r="AX53" t="str">
            <v>304,20</v>
          </cell>
          <cell r="AY53" t="str">
            <v>Before</v>
          </cell>
          <cell r="AZ53" t="str">
            <v>Development</v>
          </cell>
          <cell r="BA53" t="str">
            <v>RV_Waypoints (%)</v>
          </cell>
          <cell r="BB53" t="str">
            <v>0,00</v>
          </cell>
          <cell r="BC53" t="str">
            <v>0,00</v>
          </cell>
        </row>
        <row r="54">
          <cell r="AX54" t="str">
            <v>304,20</v>
          </cell>
          <cell r="AY54" t="str">
            <v>Before</v>
          </cell>
          <cell r="AZ54" t="str">
            <v>Forest plantations</v>
          </cell>
          <cell r="BA54" t="str">
            <v>RV_Waypoints (%)</v>
          </cell>
          <cell r="BB54" t="str">
            <v>0,00</v>
          </cell>
          <cell r="BC54" t="str">
            <v>0,00</v>
          </cell>
        </row>
        <row r="55">
          <cell r="AX55" t="str">
            <v>304,20</v>
          </cell>
          <cell r="AY55" t="str">
            <v>Before</v>
          </cell>
          <cell r="AZ55" t="str">
            <v>Other Fruits</v>
          </cell>
          <cell r="BA55" t="str">
            <v>RV_Waypoints (%)</v>
          </cell>
          <cell r="BB55" t="str">
            <v>0,00</v>
          </cell>
          <cell r="BC55" t="str">
            <v>0,00</v>
          </cell>
        </row>
        <row r="56">
          <cell r="AX56" t="str">
            <v>304,20</v>
          </cell>
          <cell r="AY56" t="str">
            <v>Before</v>
          </cell>
          <cell r="AZ56" t="str">
            <v>Semi/Natural area</v>
          </cell>
          <cell r="BA56" t="str">
            <v>RV_Waypoints (%)</v>
          </cell>
          <cell r="BB56" t="str">
            <v>0,00</v>
          </cell>
          <cell r="BC56" t="str">
            <v>55,56</v>
          </cell>
        </row>
        <row r="57">
          <cell r="AX57" t="str">
            <v>304,00</v>
          </cell>
          <cell r="AY57" t="str">
            <v>Before</v>
          </cell>
          <cell r="AZ57" t="str">
            <v>Blueberry</v>
          </cell>
          <cell r="BA57" t="str">
            <v>RV_Waypoints (%)</v>
          </cell>
          <cell r="BB57" t="str">
            <v>82,35</v>
          </cell>
          <cell r="BC57" t="str">
            <v>82,35</v>
          </cell>
        </row>
        <row r="58">
          <cell r="AX58" t="str">
            <v>304,00</v>
          </cell>
          <cell r="AY58" t="str">
            <v>Before</v>
          </cell>
          <cell r="AZ58" t="str">
            <v>Development</v>
          </cell>
          <cell r="BA58" t="str">
            <v>RV_Waypoints (%)</v>
          </cell>
          <cell r="BB58" t="str">
            <v>0,00</v>
          </cell>
          <cell r="BC58" t="str">
            <v>0,00</v>
          </cell>
        </row>
        <row r="59">
          <cell r="AX59" t="str">
            <v>304,00</v>
          </cell>
          <cell r="AY59" t="str">
            <v>Before</v>
          </cell>
          <cell r="AZ59" t="str">
            <v>Forest plantations</v>
          </cell>
          <cell r="BA59" t="str">
            <v>RV_Waypoints (%)</v>
          </cell>
          <cell r="BB59" t="str">
            <v>5,88</v>
          </cell>
          <cell r="BC59" t="str">
            <v>5,88</v>
          </cell>
        </row>
        <row r="60">
          <cell r="AX60" t="str">
            <v>304,00</v>
          </cell>
          <cell r="AY60" t="str">
            <v>Before</v>
          </cell>
          <cell r="AZ60" t="str">
            <v>Other Fruits</v>
          </cell>
          <cell r="BA60" t="str">
            <v>RV_Waypoints (%)</v>
          </cell>
          <cell r="BB60" t="str">
            <v>0,00</v>
          </cell>
          <cell r="BC60" t="str">
            <v>0,00</v>
          </cell>
        </row>
        <row r="61">
          <cell r="AX61" t="str">
            <v>304,00</v>
          </cell>
          <cell r="AY61" t="str">
            <v>Before</v>
          </cell>
          <cell r="AZ61" t="str">
            <v>Semi/Natural area</v>
          </cell>
          <cell r="BA61" t="str">
            <v>RV_Waypoints (%)</v>
          </cell>
          <cell r="BB61" t="str">
            <v>11,76</v>
          </cell>
          <cell r="BC61" t="str">
            <v>11,76</v>
          </cell>
        </row>
        <row r="62">
          <cell r="AX62" t="str">
            <v>364,20</v>
          </cell>
          <cell r="AY62" t="str">
            <v>After</v>
          </cell>
          <cell r="AZ62" t="str">
            <v>Blueberry</v>
          </cell>
          <cell r="BA62" t="str">
            <v>RV_Waypoints (%)</v>
          </cell>
          <cell r="BB62" t="str">
            <v>30,00</v>
          </cell>
          <cell r="BC62" t="str">
            <v>15,00</v>
          </cell>
        </row>
        <row r="63">
          <cell r="AX63" t="str">
            <v>364,20</v>
          </cell>
          <cell r="AY63" t="str">
            <v>After</v>
          </cell>
          <cell r="AZ63" t="str">
            <v>Development</v>
          </cell>
          <cell r="BA63" t="str">
            <v>RV_Waypoints (%)</v>
          </cell>
          <cell r="BB63" t="str">
            <v>0,00</v>
          </cell>
          <cell r="BC63" t="str">
            <v>0,00</v>
          </cell>
        </row>
        <row r="64">
          <cell r="AX64" t="str">
            <v>364,20</v>
          </cell>
          <cell r="AY64" t="str">
            <v>After</v>
          </cell>
          <cell r="AZ64" t="str">
            <v>Forest plantations</v>
          </cell>
          <cell r="BA64" t="str">
            <v>RV_Waypoints (%)</v>
          </cell>
          <cell r="BB64" t="str">
            <v>65,00</v>
          </cell>
          <cell r="BC64" t="str">
            <v>25,00</v>
          </cell>
        </row>
        <row r="65">
          <cell r="AX65" t="str">
            <v>364,20</v>
          </cell>
          <cell r="AY65" t="str">
            <v>After</v>
          </cell>
          <cell r="AZ65" t="str">
            <v>Other Fruits</v>
          </cell>
          <cell r="BA65" t="str">
            <v>RV_Waypoints (%)</v>
          </cell>
          <cell r="BB65" t="str">
            <v>0,00</v>
          </cell>
          <cell r="BC65" t="str">
            <v>0,00</v>
          </cell>
        </row>
        <row r="66">
          <cell r="AX66" t="str">
            <v>364,20</v>
          </cell>
          <cell r="AY66" t="str">
            <v>After</v>
          </cell>
          <cell r="AZ66" t="str">
            <v>Semi/Natural area</v>
          </cell>
          <cell r="BA66" t="str">
            <v>RV_Waypoints (%)</v>
          </cell>
          <cell r="BB66" t="str">
            <v>5,00</v>
          </cell>
          <cell r="BC66" t="str">
            <v>60,00</v>
          </cell>
        </row>
        <row r="67">
          <cell r="AX67" t="str">
            <v>364,00</v>
          </cell>
          <cell r="AY67" t="str">
            <v>After</v>
          </cell>
          <cell r="AZ67" t="str">
            <v>Blueberry</v>
          </cell>
          <cell r="BA67" t="str">
            <v>RV_Waypoints (%)</v>
          </cell>
          <cell r="BB67" t="str">
            <v>23,53</v>
          </cell>
          <cell r="BC67" t="str">
            <v>73,53</v>
          </cell>
        </row>
        <row r="68">
          <cell r="AX68" t="str">
            <v>364,00</v>
          </cell>
          <cell r="AY68" t="str">
            <v>After</v>
          </cell>
          <cell r="AZ68" t="str">
            <v>Development</v>
          </cell>
          <cell r="BA68" t="str">
            <v>RV_Waypoints (%)</v>
          </cell>
          <cell r="BB68" t="str">
            <v>0,00</v>
          </cell>
          <cell r="BC68" t="str">
            <v>0,00</v>
          </cell>
        </row>
        <row r="69">
          <cell r="AX69" t="str">
            <v>364,00</v>
          </cell>
          <cell r="AY69" t="str">
            <v>After</v>
          </cell>
          <cell r="AZ69" t="str">
            <v>Forest plantations</v>
          </cell>
          <cell r="BA69" t="str">
            <v>RV_Waypoints (%)</v>
          </cell>
          <cell r="BB69" t="str">
            <v>32,35</v>
          </cell>
          <cell r="BC69" t="str">
            <v>20,59</v>
          </cell>
        </row>
        <row r="70">
          <cell r="AX70" t="str">
            <v>364,00</v>
          </cell>
          <cell r="AY70" t="str">
            <v>After</v>
          </cell>
          <cell r="AZ70" t="str">
            <v>Other Fruits</v>
          </cell>
          <cell r="BA70" t="str">
            <v>RV_Waypoints (%)</v>
          </cell>
          <cell r="BB70" t="str">
            <v>41,18</v>
          </cell>
          <cell r="BC70" t="str">
            <v>0,00</v>
          </cell>
        </row>
        <row r="71">
          <cell r="AX71" t="str">
            <v>364,00</v>
          </cell>
          <cell r="AY71" t="str">
            <v>After</v>
          </cell>
          <cell r="AZ71" t="str">
            <v>Semi/Natural area</v>
          </cell>
          <cell r="BA71" t="str">
            <v>RV_Waypoints (%)</v>
          </cell>
          <cell r="BB71" t="str">
            <v>2,94</v>
          </cell>
          <cell r="BC71" t="str">
            <v>5,88</v>
          </cell>
        </row>
        <row r="72">
          <cell r="AX72" t="str">
            <v>385,00</v>
          </cell>
          <cell r="AY72" t="str">
            <v>After</v>
          </cell>
          <cell r="AZ72" t="str">
            <v>Blueberry</v>
          </cell>
          <cell r="BA72" t="str">
            <v>RV_Waypoints (%)</v>
          </cell>
          <cell r="BB72" t="str">
            <v>30,19</v>
          </cell>
          <cell r="BC72" t="str">
            <v>15,09</v>
          </cell>
        </row>
        <row r="73">
          <cell r="AX73" t="str">
            <v>385,00</v>
          </cell>
          <cell r="AY73" t="str">
            <v>After</v>
          </cell>
          <cell r="AZ73" t="str">
            <v>Development</v>
          </cell>
          <cell r="BA73" t="str">
            <v>RV_Waypoints (%)</v>
          </cell>
          <cell r="BB73" t="str">
            <v>0,00</v>
          </cell>
          <cell r="BC73" t="str">
            <v>0,00</v>
          </cell>
        </row>
        <row r="74">
          <cell r="AX74" t="str">
            <v>385,00</v>
          </cell>
          <cell r="AY74" t="str">
            <v>After</v>
          </cell>
          <cell r="AZ74" t="str">
            <v>Forest plantations</v>
          </cell>
          <cell r="BA74" t="str">
            <v>RV_Waypoints (%)</v>
          </cell>
          <cell r="BB74" t="str">
            <v>16,98</v>
          </cell>
          <cell r="BC74" t="str">
            <v>45,28</v>
          </cell>
        </row>
        <row r="75">
          <cell r="AX75" t="str">
            <v>385,00</v>
          </cell>
          <cell r="AY75" t="str">
            <v>After</v>
          </cell>
          <cell r="AZ75" t="str">
            <v>Other Fruits</v>
          </cell>
          <cell r="BA75" t="str">
            <v>RV_Waypoints (%)</v>
          </cell>
          <cell r="BB75" t="str">
            <v>0,00</v>
          </cell>
          <cell r="BC75" t="str">
            <v>0,00</v>
          </cell>
        </row>
        <row r="76">
          <cell r="AX76" t="str">
            <v>385,00</v>
          </cell>
          <cell r="AY76" t="str">
            <v>After</v>
          </cell>
          <cell r="AZ76" t="str">
            <v>Semi/Natural area</v>
          </cell>
          <cell r="BA76" t="str">
            <v>RV_Waypoints (%)</v>
          </cell>
          <cell r="BB76" t="str">
            <v>52,83</v>
          </cell>
          <cell r="BC76" t="str">
            <v>39,62</v>
          </cell>
        </row>
        <row r="77">
          <cell r="AX77" t="str">
            <v>o85</v>
          </cell>
          <cell r="AY77" t="str">
            <v>Before</v>
          </cell>
          <cell r="AZ77" t="str">
            <v>Blueberry</v>
          </cell>
          <cell r="BA77" t="str">
            <v>RV_Waypoints (%)</v>
          </cell>
          <cell r="BB77" t="str">
            <v>26,67</v>
          </cell>
          <cell r="BC77" t="str">
            <v>23,33</v>
          </cell>
        </row>
        <row r="78">
          <cell r="AX78" t="str">
            <v>o85</v>
          </cell>
          <cell r="AY78" t="str">
            <v>Before</v>
          </cell>
          <cell r="AZ78" t="str">
            <v>Development</v>
          </cell>
          <cell r="BA78" t="str">
            <v>RV_Waypoints (%)</v>
          </cell>
          <cell r="BB78" t="str">
            <v>0,00</v>
          </cell>
          <cell r="BC78" t="str">
            <v>0,00</v>
          </cell>
        </row>
        <row r="79">
          <cell r="AX79" t="str">
            <v>o85</v>
          </cell>
          <cell r="AY79" t="str">
            <v>Before</v>
          </cell>
          <cell r="AZ79" t="str">
            <v>Forest plantations</v>
          </cell>
          <cell r="BA79" t="str">
            <v>RV_Waypoints (%)</v>
          </cell>
          <cell r="BB79" t="str">
            <v>30,00</v>
          </cell>
          <cell r="BC79" t="str">
            <v>30,00</v>
          </cell>
        </row>
        <row r="80">
          <cell r="AX80" t="str">
            <v>o85</v>
          </cell>
          <cell r="AY80" t="str">
            <v>Before</v>
          </cell>
          <cell r="AZ80" t="str">
            <v>Other Fruits</v>
          </cell>
          <cell r="BA80" t="str">
            <v>RV_Waypoints (%)</v>
          </cell>
          <cell r="BB80" t="str">
            <v>0,00</v>
          </cell>
          <cell r="BC80" t="str">
            <v>0,00</v>
          </cell>
        </row>
        <row r="81">
          <cell r="AX81" t="str">
            <v>o85</v>
          </cell>
          <cell r="AY81" t="str">
            <v>Before</v>
          </cell>
          <cell r="AZ81" t="str">
            <v>Semi/Natural area</v>
          </cell>
          <cell r="BA81" t="str">
            <v>RV_Waypoints (%)</v>
          </cell>
          <cell r="BB81" t="str">
            <v>43,33</v>
          </cell>
          <cell r="BC81" t="str">
            <v>46,67</v>
          </cell>
        </row>
        <row r="82">
          <cell r="AX82" t="str">
            <v>oo5</v>
          </cell>
          <cell r="AY82" t="str">
            <v>Before</v>
          </cell>
          <cell r="AZ82" t="str">
            <v>Blueberry</v>
          </cell>
          <cell r="BA82" t="str">
            <v>RV_Waypoints (%)</v>
          </cell>
          <cell r="BB82" t="str">
            <v>62,50</v>
          </cell>
          <cell r="BC82" t="str">
            <v>37,50</v>
          </cell>
        </row>
        <row r="83">
          <cell r="AX83" t="str">
            <v>oo5</v>
          </cell>
          <cell r="AY83" t="str">
            <v>Before</v>
          </cell>
          <cell r="AZ83" t="str">
            <v>Development</v>
          </cell>
          <cell r="BA83" t="str">
            <v>RV_Waypoints (%)</v>
          </cell>
          <cell r="BB83" t="str">
            <v>0,00</v>
          </cell>
          <cell r="BC83" t="str">
            <v>0,00</v>
          </cell>
        </row>
        <row r="84">
          <cell r="AX84" t="str">
            <v>oo5</v>
          </cell>
          <cell r="AY84" t="str">
            <v>Before</v>
          </cell>
          <cell r="AZ84" t="str">
            <v>Forest plantations</v>
          </cell>
          <cell r="BA84" t="str">
            <v>RV_Waypoints (%)</v>
          </cell>
          <cell r="BB84" t="str">
            <v>12,50</v>
          </cell>
          <cell r="BC84" t="str">
            <v>12,50</v>
          </cell>
        </row>
        <row r="85">
          <cell r="AX85" t="str">
            <v>oo5</v>
          </cell>
          <cell r="AY85" t="str">
            <v>Before</v>
          </cell>
          <cell r="AZ85" t="str">
            <v>Other Fruits</v>
          </cell>
          <cell r="BA85" t="str">
            <v>RV_Waypoints (%)</v>
          </cell>
          <cell r="BB85" t="str">
            <v>12,50</v>
          </cell>
          <cell r="BC85" t="str">
            <v>25,00</v>
          </cell>
        </row>
        <row r="86">
          <cell r="AX86" t="str">
            <v>oo5</v>
          </cell>
          <cell r="AY86" t="str">
            <v>Before</v>
          </cell>
          <cell r="AZ86" t="str">
            <v>Semi/Natural area</v>
          </cell>
          <cell r="BA86" t="str">
            <v>RV_Waypoints (%)</v>
          </cell>
          <cell r="BB86" t="str">
            <v>12,50</v>
          </cell>
          <cell r="BC86" t="str">
            <v>25,00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6" sqref="F6"/>
    </sheetView>
  </sheetViews>
  <sheetFormatPr baseColWidth="10" defaultRowHeight="15" x14ac:dyDescent="0.25"/>
  <cols>
    <col min="1" max="1" width="18.7109375" style="2" customWidth="1"/>
    <col min="2" max="2" width="19.42578125" style="2" customWidth="1"/>
    <col min="3" max="3" width="20.28515625" style="2" customWidth="1"/>
    <col min="4" max="4" width="95.42578125" style="2" customWidth="1"/>
  </cols>
  <sheetData>
    <row r="1" spans="1:4" s="116" customFormat="1" ht="15.75" x14ac:dyDescent="0.25">
      <c r="A1" s="115" t="s">
        <v>621</v>
      </c>
      <c r="B1" s="115" t="s">
        <v>622</v>
      </c>
      <c r="C1" s="115" t="s">
        <v>613</v>
      </c>
      <c r="D1" s="115" t="s">
        <v>614</v>
      </c>
    </row>
    <row r="2" spans="1:4" x14ac:dyDescent="0.25">
      <c r="A2" s="124" t="s">
        <v>612</v>
      </c>
      <c r="B2" s="123" t="s">
        <v>647</v>
      </c>
      <c r="C2" s="103" t="s">
        <v>24</v>
      </c>
      <c r="D2" s="120" t="s">
        <v>652</v>
      </c>
    </row>
    <row r="3" spans="1:4" ht="30" x14ac:dyDescent="0.25">
      <c r="A3" s="124"/>
      <c r="B3" s="123"/>
      <c r="C3" s="103" t="s">
        <v>518</v>
      </c>
      <c r="D3" s="120" t="s">
        <v>653</v>
      </c>
    </row>
    <row r="4" spans="1:4" x14ac:dyDescent="0.25">
      <c r="A4" s="124"/>
      <c r="B4" s="123"/>
      <c r="C4" s="104" t="s">
        <v>27</v>
      </c>
      <c r="D4" s="121" t="s">
        <v>648</v>
      </c>
    </row>
    <row r="5" spans="1:4" x14ac:dyDescent="0.25">
      <c r="A5" s="124"/>
      <c r="B5" s="123"/>
      <c r="C5" s="105" t="s">
        <v>28</v>
      </c>
      <c r="D5" s="121" t="s">
        <v>649</v>
      </c>
    </row>
    <row r="6" spans="1:4" x14ac:dyDescent="0.25">
      <c r="A6" s="124"/>
      <c r="B6" s="123"/>
      <c r="C6" s="103" t="s">
        <v>25</v>
      </c>
      <c r="D6" s="121" t="s">
        <v>628</v>
      </c>
    </row>
    <row r="7" spans="1:4" x14ac:dyDescent="0.25">
      <c r="A7" s="124"/>
      <c r="B7" s="123"/>
      <c r="C7" s="103" t="s">
        <v>26</v>
      </c>
      <c r="D7" s="121" t="s">
        <v>629</v>
      </c>
    </row>
    <row r="8" spans="1:4" x14ac:dyDescent="0.25">
      <c r="A8" s="124"/>
      <c r="B8" s="123"/>
      <c r="C8" s="103" t="s">
        <v>0</v>
      </c>
      <c r="D8" s="121" t="s">
        <v>630</v>
      </c>
    </row>
    <row r="9" spans="1:4" x14ac:dyDescent="0.25">
      <c r="A9" s="124"/>
      <c r="B9" s="123"/>
      <c r="C9" s="103" t="s">
        <v>1</v>
      </c>
      <c r="D9" s="121" t="s">
        <v>631</v>
      </c>
    </row>
    <row r="10" spans="1:4" x14ac:dyDescent="0.25">
      <c r="A10" s="124"/>
      <c r="B10" s="123"/>
      <c r="C10" s="106" t="s">
        <v>7</v>
      </c>
      <c r="D10" s="121" t="s">
        <v>632</v>
      </c>
    </row>
    <row r="11" spans="1:4" x14ac:dyDescent="0.25">
      <c r="A11" s="124"/>
      <c r="B11" s="123"/>
      <c r="C11" s="106" t="s">
        <v>42</v>
      </c>
      <c r="D11" s="121" t="s">
        <v>650</v>
      </c>
    </row>
    <row r="12" spans="1:4" s="108" customFormat="1" x14ac:dyDescent="0.25">
      <c r="A12" s="107"/>
      <c r="B12" s="107"/>
      <c r="C12" s="107"/>
      <c r="D12" s="122"/>
    </row>
    <row r="13" spans="1:4" x14ac:dyDescent="0.25">
      <c r="A13" s="124" t="s">
        <v>615</v>
      </c>
      <c r="B13" s="123" t="s">
        <v>658</v>
      </c>
      <c r="C13" s="109" t="s">
        <v>517</v>
      </c>
      <c r="D13" s="120" t="s">
        <v>651</v>
      </c>
    </row>
    <row r="14" spans="1:4" x14ac:dyDescent="0.25">
      <c r="A14" s="124"/>
      <c r="B14" s="123"/>
      <c r="C14" s="109" t="s">
        <v>16</v>
      </c>
      <c r="D14" s="121" t="s">
        <v>632</v>
      </c>
    </row>
    <row r="15" spans="1:4" ht="30" x14ac:dyDescent="0.25">
      <c r="A15" s="124"/>
      <c r="B15" s="123"/>
      <c r="C15" s="109" t="s">
        <v>519</v>
      </c>
      <c r="D15" s="120" t="s">
        <v>638</v>
      </c>
    </row>
    <row r="16" spans="1:4" ht="30" x14ac:dyDescent="0.25">
      <c r="A16" s="124"/>
      <c r="B16" s="123"/>
      <c r="C16" s="109" t="s">
        <v>520</v>
      </c>
      <c r="D16" s="120" t="s">
        <v>639</v>
      </c>
    </row>
    <row r="17" spans="1:4" x14ac:dyDescent="0.25">
      <c r="A17" s="124"/>
      <c r="B17" s="123"/>
      <c r="C17" s="109" t="s">
        <v>633</v>
      </c>
      <c r="D17" s="121" t="s">
        <v>640</v>
      </c>
    </row>
    <row r="18" spans="1:4" x14ac:dyDescent="0.25">
      <c r="A18" s="124"/>
      <c r="B18" s="123"/>
      <c r="C18" s="109" t="s">
        <v>521</v>
      </c>
      <c r="D18" s="121" t="s">
        <v>634</v>
      </c>
    </row>
    <row r="19" spans="1:4" x14ac:dyDescent="0.25">
      <c r="A19" s="124"/>
      <c r="B19" s="123"/>
      <c r="C19" s="109" t="s">
        <v>522</v>
      </c>
      <c r="D19" s="121" t="s">
        <v>635</v>
      </c>
    </row>
    <row r="20" spans="1:4" ht="30" x14ac:dyDescent="0.25">
      <c r="A20" s="124"/>
      <c r="B20" s="123"/>
      <c r="C20" s="109" t="s">
        <v>523</v>
      </c>
      <c r="D20" s="120" t="s">
        <v>637</v>
      </c>
    </row>
    <row r="21" spans="1:4" ht="30" x14ac:dyDescent="0.25">
      <c r="A21" s="124"/>
      <c r="B21" s="123"/>
      <c r="C21" s="109" t="s">
        <v>524</v>
      </c>
      <c r="D21" s="120" t="s">
        <v>636</v>
      </c>
    </row>
    <row r="22" spans="1:4" ht="30" x14ac:dyDescent="0.25">
      <c r="A22" s="124"/>
      <c r="B22" s="123"/>
      <c r="C22" s="109" t="s">
        <v>627</v>
      </c>
      <c r="D22" s="120" t="s">
        <v>641</v>
      </c>
    </row>
    <row r="23" spans="1:4" ht="30" x14ac:dyDescent="0.25">
      <c r="A23" s="124"/>
      <c r="B23" s="123"/>
      <c r="C23" s="109" t="s">
        <v>624</v>
      </c>
      <c r="D23" s="120" t="s">
        <v>642</v>
      </c>
    </row>
    <row r="24" spans="1:4" ht="30" x14ac:dyDescent="0.25">
      <c r="A24" s="124"/>
      <c r="B24" s="123"/>
      <c r="C24" s="110" t="s">
        <v>623</v>
      </c>
      <c r="D24" s="120" t="s">
        <v>643</v>
      </c>
    </row>
    <row r="25" spans="1:4" ht="30" x14ac:dyDescent="0.25">
      <c r="A25" s="124"/>
      <c r="B25" s="123"/>
      <c r="C25" s="110" t="s">
        <v>625</v>
      </c>
      <c r="D25" s="120" t="s">
        <v>644</v>
      </c>
    </row>
    <row r="26" spans="1:4" x14ac:dyDescent="0.25">
      <c r="A26" s="124"/>
      <c r="B26" s="123"/>
      <c r="C26" s="110" t="s">
        <v>7</v>
      </c>
      <c r="D26" s="121" t="s">
        <v>654</v>
      </c>
    </row>
    <row r="27" spans="1:4" s="108" customFormat="1" x14ac:dyDescent="0.25">
      <c r="A27" s="107"/>
      <c r="B27" s="107"/>
      <c r="C27" s="107"/>
      <c r="D27" s="122"/>
    </row>
    <row r="28" spans="1:4" x14ac:dyDescent="0.25">
      <c r="A28" s="124" t="s">
        <v>616</v>
      </c>
      <c r="B28" s="123" t="s">
        <v>656</v>
      </c>
      <c r="C28" s="112" t="s">
        <v>617</v>
      </c>
      <c r="D28" s="121" t="s">
        <v>645</v>
      </c>
    </row>
    <row r="29" spans="1:4" x14ac:dyDescent="0.25">
      <c r="A29" s="124"/>
      <c r="B29" s="123"/>
      <c r="C29" s="112" t="s">
        <v>618</v>
      </c>
      <c r="D29" s="121" t="s">
        <v>646</v>
      </c>
    </row>
    <row r="30" spans="1:4" ht="45" x14ac:dyDescent="0.25">
      <c r="A30" s="124"/>
      <c r="B30" s="123"/>
      <c r="C30" s="112" t="s">
        <v>17</v>
      </c>
      <c r="D30" s="120" t="s">
        <v>667</v>
      </c>
    </row>
    <row r="31" spans="1:4" x14ac:dyDescent="0.25">
      <c r="A31" s="124"/>
      <c r="B31" s="123"/>
      <c r="C31" s="112" t="s">
        <v>619</v>
      </c>
      <c r="D31" s="121" t="s">
        <v>666</v>
      </c>
    </row>
    <row r="32" spans="1:4" x14ac:dyDescent="0.25">
      <c r="A32" s="124"/>
      <c r="B32" s="123"/>
      <c r="C32" s="112" t="s">
        <v>620</v>
      </c>
      <c r="D32" s="120" t="s">
        <v>655</v>
      </c>
    </row>
  </sheetData>
  <mergeCells count="6">
    <mergeCell ref="B2:B11"/>
    <mergeCell ref="A2:A11"/>
    <mergeCell ref="A13:A26"/>
    <mergeCell ref="B13:B26"/>
    <mergeCell ref="A28:A32"/>
    <mergeCell ref="B28:B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zoomScale="91" zoomScaleNormal="91" workbookViewId="0">
      <selection activeCell="N8" sqref="N8"/>
    </sheetView>
  </sheetViews>
  <sheetFormatPr baseColWidth="10" defaultColWidth="9.140625" defaultRowHeight="15" x14ac:dyDescent="0.25"/>
  <cols>
    <col min="1" max="2" width="9.140625" style="11"/>
    <col min="3" max="3" width="22.42578125" style="12" customWidth="1"/>
    <col min="4" max="4" width="15" style="11" customWidth="1"/>
    <col min="5" max="5" width="14.7109375" style="11" customWidth="1"/>
    <col min="6" max="6" width="16.7109375" style="11" customWidth="1"/>
    <col min="7" max="7" width="19.28515625" style="11" customWidth="1"/>
    <col min="8" max="8" width="14.140625" style="11" customWidth="1"/>
    <col min="9" max="10" width="18.7109375" style="11" customWidth="1"/>
    <col min="24" max="256" width="9.140625" style="11"/>
    <col min="257" max="257" width="16.28515625" style="11" customWidth="1"/>
    <col min="258" max="258" width="14.7109375" style="11" customWidth="1"/>
    <col min="259" max="259" width="16.7109375" style="11" customWidth="1"/>
    <col min="260" max="261" width="27" style="11" customWidth="1"/>
    <col min="262" max="262" width="17.85546875" style="11" customWidth="1"/>
    <col min="263" max="263" width="15" style="11" customWidth="1"/>
    <col min="264" max="264" width="19.28515625" style="11" customWidth="1"/>
    <col min="265" max="265" width="14.140625" style="11" customWidth="1"/>
    <col min="266" max="266" width="18.7109375" style="11" customWidth="1"/>
    <col min="267" max="267" width="13" style="11" customWidth="1"/>
    <col min="268" max="268" width="74.85546875" style="11" customWidth="1"/>
    <col min="269" max="269" width="9.140625" style="11"/>
    <col min="270" max="270" width="10.140625" style="11" bestFit="1" customWidth="1"/>
    <col min="271" max="271" width="9.140625" style="11"/>
    <col min="272" max="272" width="12.42578125" style="11" customWidth="1"/>
    <col min="273" max="512" width="9.140625" style="11"/>
    <col min="513" max="513" width="16.28515625" style="11" customWidth="1"/>
    <col min="514" max="514" width="14.7109375" style="11" customWidth="1"/>
    <col min="515" max="515" width="16.7109375" style="11" customWidth="1"/>
    <col min="516" max="517" width="27" style="11" customWidth="1"/>
    <col min="518" max="518" width="17.85546875" style="11" customWidth="1"/>
    <col min="519" max="519" width="15" style="11" customWidth="1"/>
    <col min="520" max="520" width="19.28515625" style="11" customWidth="1"/>
    <col min="521" max="521" width="14.140625" style="11" customWidth="1"/>
    <col min="522" max="522" width="18.7109375" style="11" customWidth="1"/>
    <col min="523" max="523" width="13" style="11" customWidth="1"/>
    <col min="524" max="524" width="74.85546875" style="11" customWidth="1"/>
    <col min="525" max="525" width="9.140625" style="11"/>
    <col min="526" max="526" width="10.140625" style="11" bestFit="1" customWidth="1"/>
    <col min="527" max="527" width="9.140625" style="11"/>
    <col min="528" max="528" width="12.42578125" style="11" customWidth="1"/>
    <col min="529" max="768" width="9.140625" style="11"/>
    <col min="769" max="769" width="16.28515625" style="11" customWidth="1"/>
    <col min="770" max="770" width="14.7109375" style="11" customWidth="1"/>
    <col min="771" max="771" width="16.7109375" style="11" customWidth="1"/>
    <col min="772" max="773" width="27" style="11" customWidth="1"/>
    <col min="774" max="774" width="17.85546875" style="11" customWidth="1"/>
    <col min="775" max="775" width="15" style="11" customWidth="1"/>
    <col min="776" max="776" width="19.28515625" style="11" customWidth="1"/>
    <col min="777" max="777" width="14.140625" style="11" customWidth="1"/>
    <col min="778" max="778" width="18.7109375" style="11" customWidth="1"/>
    <col min="779" max="779" width="13" style="11" customWidth="1"/>
    <col min="780" max="780" width="74.85546875" style="11" customWidth="1"/>
    <col min="781" max="781" width="9.140625" style="11"/>
    <col min="782" max="782" width="10.140625" style="11" bestFit="1" customWidth="1"/>
    <col min="783" max="783" width="9.140625" style="11"/>
    <col min="784" max="784" width="12.42578125" style="11" customWidth="1"/>
    <col min="785" max="1024" width="9.140625" style="11"/>
    <col min="1025" max="1025" width="16.28515625" style="11" customWidth="1"/>
    <col min="1026" max="1026" width="14.7109375" style="11" customWidth="1"/>
    <col min="1027" max="1027" width="16.7109375" style="11" customWidth="1"/>
    <col min="1028" max="1029" width="27" style="11" customWidth="1"/>
    <col min="1030" max="1030" width="17.85546875" style="11" customWidth="1"/>
    <col min="1031" max="1031" width="15" style="11" customWidth="1"/>
    <col min="1032" max="1032" width="19.28515625" style="11" customWidth="1"/>
    <col min="1033" max="1033" width="14.140625" style="11" customWidth="1"/>
    <col min="1034" max="1034" width="18.7109375" style="11" customWidth="1"/>
    <col min="1035" max="1035" width="13" style="11" customWidth="1"/>
    <col min="1036" max="1036" width="74.85546875" style="11" customWidth="1"/>
    <col min="1037" max="1037" width="9.140625" style="11"/>
    <col min="1038" max="1038" width="10.140625" style="11" bestFit="1" customWidth="1"/>
    <col min="1039" max="1039" width="9.140625" style="11"/>
    <col min="1040" max="1040" width="12.42578125" style="11" customWidth="1"/>
    <col min="1041" max="1280" width="9.140625" style="11"/>
    <col min="1281" max="1281" width="16.28515625" style="11" customWidth="1"/>
    <col min="1282" max="1282" width="14.7109375" style="11" customWidth="1"/>
    <col min="1283" max="1283" width="16.7109375" style="11" customWidth="1"/>
    <col min="1284" max="1285" width="27" style="11" customWidth="1"/>
    <col min="1286" max="1286" width="17.85546875" style="11" customWidth="1"/>
    <col min="1287" max="1287" width="15" style="11" customWidth="1"/>
    <col min="1288" max="1288" width="19.28515625" style="11" customWidth="1"/>
    <col min="1289" max="1289" width="14.140625" style="11" customWidth="1"/>
    <col min="1290" max="1290" width="18.7109375" style="11" customWidth="1"/>
    <col min="1291" max="1291" width="13" style="11" customWidth="1"/>
    <col min="1292" max="1292" width="74.85546875" style="11" customWidth="1"/>
    <col min="1293" max="1293" width="9.140625" style="11"/>
    <col min="1294" max="1294" width="10.140625" style="11" bestFit="1" customWidth="1"/>
    <col min="1295" max="1295" width="9.140625" style="11"/>
    <col min="1296" max="1296" width="12.42578125" style="11" customWidth="1"/>
    <col min="1297" max="1536" width="9.140625" style="11"/>
    <col min="1537" max="1537" width="16.28515625" style="11" customWidth="1"/>
    <col min="1538" max="1538" width="14.7109375" style="11" customWidth="1"/>
    <col min="1539" max="1539" width="16.7109375" style="11" customWidth="1"/>
    <col min="1540" max="1541" width="27" style="11" customWidth="1"/>
    <col min="1542" max="1542" width="17.85546875" style="11" customWidth="1"/>
    <col min="1543" max="1543" width="15" style="11" customWidth="1"/>
    <col min="1544" max="1544" width="19.28515625" style="11" customWidth="1"/>
    <col min="1545" max="1545" width="14.140625" style="11" customWidth="1"/>
    <col min="1546" max="1546" width="18.7109375" style="11" customWidth="1"/>
    <col min="1547" max="1547" width="13" style="11" customWidth="1"/>
    <col min="1548" max="1548" width="74.85546875" style="11" customWidth="1"/>
    <col min="1549" max="1549" width="9.140625" style="11"/>
    <col min="1550" max="1550" width="10.140625" style="11" bestFit="1" customWidth="1"/>
    <col min="1551" max="1551" width="9.140625" style="11"/>
    <col min="1552" max="1552" width="12.42578125" style="11" customWidth="1"/>
    <col min="1553" max="1792" width="9.140625" style="11"/>
    <col min="1793" max="1793" width="16.28515625" style="11" customWidth="1"/>
    <col min="1794" max="1794" width="14.7109375" style="11" customWidth="1"/>
    <col min="1795" max="1795" width="16.7109375" style="11" customWidth="1"/>
    <col min="1796" max="1797" width="27" style="11" customWidth="1"/>
    <col min="1798" max="1798" width="17.85546875" style="11" customWidth="1"/>
    <col min="1799" max="1799" width="15" style="11" customWidth="1"/>
    <col min="1800" max="1800" width="19.28515625" style="11" customWidth="1"/>
    <col min="1801" max="1801" width="14.140625" style="11" customWidth="1"/>
    <col min="1802" max="1802" width="18.7109375" style="11" customWidth="1"/>
    <col min="1803" max="1803" width="13" style="11" customWidth="1"/>
    <col min="1804" max="1804" width="74.85546875" style="11" customWidth="1"/>
    <col min="1805" max="1805" width="9.140625" style="11"/>
    <col min="1806" max="1806" width="10.140625" style="11" bestFit="1" customWidth="1"/>
    <col min="1807" max="1807" width="9.140625" style="11"/>
    <col min="1808" max="1808" width="12.42578125" style="11" customWidth="1"/>
    <col min="1809" max="2048" width="9.140625" style="11"/>
    <col min="2049" max="2049" width="16.28515625" style="11" customWidth="1"/>
    <col min="2050" max="2050" width="14.7109375" style="11" customWidth="1"/>
    <col min="2051" max="2051" width="16.7109375" style="11" customWidth="1"/>
    <col min="2052" max="2053" width="27" style="11" customWidth="1"/>
    <col min="2054" max="2054" width="17.85546875" style="11" customWidth="1"/>
    <col min="2055" max="2055" width="15" style="11" customWidth="1"/>
    <col min="2056" max="2056" width="19.28515625" style="11" customWidth="1"/>
    <col min="2057" max="2057" width="14.140625" style="11" customWidth="1"/>
    <col min="2058" max="2058" width="18.7109375" style="11" customWidth="1"/>
    <col min="2059" max="2059" width="13" style="11" customWidth="1"/>
    <col min="2060" max="2060" width="74.85546875" style="11" customWidth="1"/>
    <col min="2061" max="2061" width="9.140625" style="11"/>
    <col min="2062" max="2062" width="10.140625" style="11" bestFit="1" customWidth="1"/>
    <col min="2063" max="2063" width="9.140625" style="11"/>
    <col min="2064" max="2064" width="12.42578125" style="11" customWidth="1"/>
    <col min="2065" max="2304" width="9.140625" style="11"/>
    <col min="2305" max="2305" width="16.28515625" style="11" customWidth="1"/>
    <col min="2306" max="2306" width="14.7109375" style="11" customWidth="1"/>
    <col min="2307" max="2307" width="16.7109375" style="11" customWidth="1"/>
    <col min="2308" max="2309" width="27" style="11" customWidth="1"/>
    <col min="2310" max="2310" width="17.85546875" style="11" customWidth="1"/>
    <col min="2311" max="2311" width="15" style="11" customWidth="1"/>
    <col min="2312" max="2312" width="19.28515625" style="11" customWidth="1"/>
    <col min="2313" max="2313" width="14.140625" style="11" customWidth="1"/>
    <col min="2314" max="2314" width="18.7109375" style="11" customWidth="1"/>
    <col min="2315" max="2315" width="13" style="11" customWidth="1"/>
    <col min="2316" max="2316" width="74.85546875" style="11" customWidth="1"/>
    <col min="2317" max="2317" width="9.140625" style="11"/>
    <col min="2318" max="2318" width="10.140625" style="11" bestFit="1" customWidth="1"/>
    <col min="2319" max="2319" width="9.140625" style="11"/>
    <col min="2320" max="2320" width="12.42578125" style="11" customWidth="1"/>
    <col min="2321" max="2560" width="9.140625" style="11"/>
    <col min="2561" max="2561" width="16.28515625" style="11" customWidth="1"/>
    <col min="2562" max="2562" width="14.7109375" style="11" customWidth="1"/>
    <col min="2563" max="2563" width="16.7109375" style="11" customWidth="1"/>
    <col min="2564" max="2565" width="27" style="11" customWidth="1"/>
    <col min="2566" max="2566" width="17.85546875" style="11" customWidth="1"/>
    <col min="2567" max="2567" width="15" style="11" customWidth="1"/>
    <col min="2568" max="2568" width="19.28515625" style="11" customWidth="1"/>
    <col min="2569" max="2569" width="14.140625" style="11" customWidth="1"/>
    <col min="2570" max="2570" width="18.7109375" style="11" customWidth="1"/>
    <col min="2571" max="2571" width="13" style="11" customWidth="1"/>
    <col min="2572" max="2572" width="74.85546875" style="11" customWidth="1"/>
    <col min="2573" max="2573" width="9.140625" style="11"/>
    <col min="2574" max="2574" width="10.140625" style="11" bestFit="1" customWidth="1"/>
    <col min="2575" max="2575" width="9.140625" style="11"/>
    <col min="2576" max="2576" width="12.42578125" style="11" customWidth="1"/>
    <col min="2577" max="2816" width="9.140625" style="11"/>
    <col min="2817" max="2817" width="16.28515625" style="11" customWidth="1"/>
    <col min="2818" max="2818" width="14.7109375" style="11" customWidth="1"/>
    <col min="2819" max="2819" width="16.7109375" style="11" customWidth="1"/>
    <col min="2820" max="2821" width="27" style="11" customWidth="1"/>
    <col min="2822" max="2822" width="17.85546875" style="11" customWidth="1"/>
    <col min="2823" max="2823" width="15" style="11" customWidth="1"/>
    <col min="2824" max="2824" width="19.28515625" style="11" customWidth="1"/>
    <col min="2825" max="2825" width="14.140625" style="11" customWidth="1"/>
    <col min="2826" max="2826" width="18.7109375" style="11" customWidth="1"/>
    <col min="2827" max="2827" width="13" style="11" customWidth="1"/>
    <col min="2828" max="2828" width="74.85546875" style="11" customWidth="1"/>
    <col min="2829" max="2829" width="9.140625" style="11"/>
    <col min="2830" max="2830" width="10.140625" style="11" bestFit="1" customWidth="1"/>
    <col min="2831" max="2831" width="9.140625" style="11"/>
    <col min="2832" max="2832" width="12.42578125" style="11" customWidth="1"/>
    <col min="2833" max="3072" width="9.140625" style="11"/>
    <col min="3073" max="3073" width="16.28515625" style="11" customWidth="1"/>
    <col min="3074" max="3074" width="14.7109375" style="11" customWidth="1"/>
    <col min="3075" max="3075" width="16.7109375" style="11" customWidth="1"/>
    <col min="3076" max="3077" width="27" style="11" customWidth="1"/>
    <col min="3078" max="3078" width="17.85546875" style="11" customWidth="1"/>
    <col min="3079" max="3079" width="15" style="11" customWidth="1"/>
    <col min="3080" max="3080" width="19.28515625" style="11" customWidth="1"/>
    <col min="3081" max="3081" width="14.140625" style="11" customWidth="1"/>
    <col min="3082" max="3082" width="18.7109375" style="11" customWidth="1"/>
    <col min="3083" max="3083" width="13" style="11" customWidth="1"/>
    <col min="3084" max="3084" width="74.85546875" style="11" customWidth="1"/>
    <col min="3085" max="3085" width="9.140625" style="11"/>
    <col min="3086" max="3086" width="10.140625" style="11" bestFit="1" customWidth="1"/>
    <col min="3087" max="3087" width="9.140625" style="11"/>
    <col min="3088" max="3088" width="12.42578125" style="11" customWidth="1"/>
    <col min="3089" max="3328" width="9.140625" style="11"/>
    <col min="3329" max="3329" width="16.28515625" style="11" customWidth="1"/>
    <col min="3330" max="3330" width="14.7109375" style="11" customWidth="1"/>
    <col min="3331" max="3331" width="16.7109375" style="11" customWidth="1"/>
    <col min="3332" max="3333" width="27" style="11" customWidth="1"/>
    <col min="3334" max="3334" width="17.85546875" style="11" customWidth="1"/>
    <col min="3335" max="3335" width="15" style="11" customWidth="1"/>
    <col min="3336" max="3336" width="19.28515625" style="11" customWidth="1"/>
    <col min="3337" max="3337" width="14.140625" style="11" customWidth="1"/>
    <col min="3338" max="3338" width="18.7109375" style="11" customWidth="1"/>
    <col min="3339" max="3339" width="13" style="11" customWidth="1"/>
    <col min="3340" max="3340" width="74.85546875" style="11" customWidth="1"/>
    <col min="3341" max="3341" width="9.140625" style="11"/>
    <col min="3342" max="3342" width="10.140625" style="11" bestFit="1" customWidth="1"/>
    <col min="3343" max="3343" width="9.140625" style="11"/>
    <col min="3344" max="3344" width="12.42578125" style="11" customWidth="1"/>
    <col min="3345" max="3584" width="9.140625" style="11"/>
    <col min="3585" max="3585" width="16.28515625" style="11" customWidth="1"/>
    <col min="3586" max="3586" width="14.7109375" style="11" customWidth="1"/>
    <col min="3587" max="3587" width="16.7109375" style="11" customWidth="1"/>
    <col min="3588" max="3589" width="27" style="11" customWidth="1"/>
    <col min="3590" max="3590" width="17.85546875" style="11" customWidth="1"/>
    <col min="3591" max="3591" width="15" style="11" customWidth="1"/>
    <col min="3592" max="3592" width="19.28515625" style="11" customWidth="1"/>
    <col min="3593" max="3593" width="14.140625" style="11" customWidth="1"/>
    <col min="3594" max="3594" width="18.7109375" style="11" customWidth="1"/>
    <col min="3595" max="3595" width="13" style="11" customWidth="1"/>
    <col min="3596" max="3596" width="74.85546875" style="11" customWidth="1"/>
    <col min="3597" max="3597" width="9.140625" style="11"/>
    <col min="3598" max="3598" width="10.140625" style="11" bestFit="1" customWidth="1"/>
    <col min="3599" max="3599" width="9.140625" style="11"/>
    <col min="3600" max="3600" width="12.42578125" style="11" customWidth="1"/>
    <col min="3601" max="3840" width="9.140625" style="11"/>
    <col min="3841" max="3841" width="16.28515625" style="11" customWidth="1"/>
    <col min="3842" max="3842" width="14.7109375" style="11" customWidth="1"/>
    <col min="3843" max="3843" width="16.7109375" style="11" customWidth="1"/>
    <col min="3844" max="3845" width="27" style="11" customWidth="1"/>
    <col min="3846" max="3846" width="17.85546875" style="11" customWidth="1"/>
    <col min="3847" max="3847" width="15" style="11" customWidth="1"/>
    <col min="3848" max="3848" width="19.28515625" style="11" customWidth="1"/>
    <col min="3849" max="3849" width="14.140625" style="11" customWidth="1"/>
    <col min="3850" max="3850" width="18.7109375" style="11" customWidth="1"/>
    <col min="3851" max="3851" width="13" style="11" customWidth="1"/>
    <col min="3852" max="3852" width="74.85546875" style="11" customWidth="1"/>
    <col min="3853" max="3853" width="9.140625" style="11"/>
    <col min="3854" max="3854" width="10.140625" style="11" bestFit="1" customWidth="1"/>
    <col min="3855" max="3855" width="9.140625" style="11"/>
    <col min="3856" max="3856" width="12.42578125" style="11" customWidth="1"/>
    <col min="3857" max="4096" width="9.140625" style="11"/>
    <col min="4097" max="4097" width="16.28515625" style="11" customWidth="1"/>
    <col min="4098" max="4098" width="14.7109375" style="11" customWidth="1"/>
    <col min="4099" max="4099" width="16.7109375" style="11" customWidth="1"/>
    <col min="4100" max="4101" width="27" style="11" customWidth="1"/>
    <col min="4102" max="4102" width="17.85546875" style="11" customWidth="1"/>
    <col min="4103" max="4103" width="15" style="11" customWidth="1"/>
    <col min="4104" max="4104" width="19.28515625" style="11" customWidth="1"/>
    <col min="4105" max="4105" width="14.140625" style="11" customWidth="1"/>
    <col min="4106" max="4106" width="18.7109375" style="11" customWidth="1"/>
    <col min="4107" max="4107" width="13" style="11" customWidth="1"/>
    <col min="4108" max="4108" width="74.85546875" style="11" customWidth="1"/>
    <col min="4109" max="4109" width="9.140625" style="11"/>
    <col min="4110" max="4110" width="10.140625" style="11" bestFit="1" customWidth="1"/>
    <col min="4111" max="4111" width="9.140625" style="11"/>
    <col min="4112" max="4112" width="12.42578125" style="11" customWidth="1"/>
    <col min="4113" max="4352" width="9.140625" style="11"/>
    <col min="4353" max="4353" width="16.28515625" style="11" customWidth="1"/>
    <col min="4354" max="4354" width="14.7109375" style="11" customWidth="1"/>
    <col min="4355" max="4355" width="16.7109375" style="11" customWidth="1"/>
    <col min="4356" max="4357" width="27" style="11" customWidth="1"/>
    <col min="4358" max="4358" width="17.85546875" style="11" customWidth="1"/>
    <col min="4359" max="4359" width="15" style="11" customWidth="1"/>
    <col min="4360" max="4360" width="19.28515625" style="11" customWidth="1"/>
    <col min="4361" max="4361" width="14.140625" style="11" customWidth="1"/>
    <col min="4362" max="4362" width="18.7109375" style="11" customWidth="1"/>
    <col min="4363" max="4363" width="13" style="11" customWidth="1"/>
    <col min="4364" max="4364" width="74.85546875" style="11" customWidth="1"/>
    <col min="4365" max="4365" width="9.140625" style="11"/>
    <col min="4366" max="4366" width="10.140625" style="11" bestFit="1" customWidth="1"/>
    <col min="4367" max="4367" width="9.140625" style="11"/>
    <col min="4368" max="4368" width="12.42578125" style="11" customWidth="1"/>
    <col min="4369" max="4608" width="9.140625" style="11"/>
    <col min="4609" max="4609" width="16.28515625" style="11" customWidth="1"/>
    <col min="4610" max="4610" width="14.7109375" style="11" customWidth="1"/>
    <col min="4611" max="4611" width="16.7109375" style="11" customWidth="1"/>
    <col min="4612" max="4613" width="27" style="11" customWidth="1"/>
    <col min="4614" max="4614" width="17.85546875" style="11" customWidth="1"/>
    <col min="4615" max="4615" width="15" style="11" customWidth="1"/>
    <col min="4616" max="4616" width="19.28515625" style="11" customWidth="1"/>
    <col min="4617" max="4617" width="14.140625" style="11" customWidth="1"/>
    <col min="4618" max="4618" width="18.7109375" style="11" customWidth="1"/>
    <col min="4619" max="4619" width="13" style="11" customWidth="1"/>
    <col min="4620" max="4620" width="74.85546875" style="11" customWidth="1"/>
    <col min="4621" max="4621" width="9.140625" style="11"/>
    <col min="4622" max="4622" width="10.140625" style="11" bestFit="1" customWidth="1"/>
    <col min="4623" max="4623" width="9.140625" style="11"/>
    <col min="4624" max="4624" width="12.42578125" style="11" customWidth="1"/>
    <col min="4625" max="4864" width="9.140625" style="11"/>
    <col min="4865" max="4865" width="16.28515625" style="11" customWidth="1"/>
    <col min="4866" max="4866" width="14.7109375" style="11" customWidth="1"/>
    <col min="4867" max="4867" width="16.7109375" style="11" customWidth="1"/>
    <col min="4868" max="4869" width="27" style="11" customWidth="1"/>
    <col min="4870" max="4870" width="17.85546875" style="11" customWidth="1"/>
    <col min="4871" max="4871" width="15" style="11" customWidth="1"/>
    <col min="4872" max="4872" width="19.28515625" style="11" customWidth="1"/>
    <col min="4873" max="4873" width="14.140625" style="11" customWidth="1"/>
    <col min="4874" max="4874" width="18.7109375" style="11" customWidth="1"/>
    <col min="4875" max="4875" width="13" style="11" customWidth="1"/>
    <col min="4876" max="4876" width="74.85546875" style="11" customWidth="1"/>
    <col min="4877" max="4877" width="9.140625" style="11"/>
    <col min="4878" max="4878" width="10.140625" style="11" bestFit="1" customWidth="1"/>
    <col min="4879" max="4879" width="9.140625" style="11"/>
    <col min="4880" max="4880" width="12.42578125" style="11" customWidth="1"/>
    <col min="4881" max="5120" width="9.140625" style="11"/>
    <col min="5121" max="5121" width="16.28515625" style="11" customWidth="1"/>
    <col min="5122" max="5122" width="14.7109375" style="11" customWidth="1"/>
    <col min="5123" max="5123" width="16.7109375" style="11" customWidth="1"/>
    <col min="5124" max="5125" width="27" style="11" customWidth="1"/>
    <col min="5126" max="5126" width="17.85546875" style="11" customWidth="1"/>
    <col min="5127" max="5127" width="15" style="11" customWidth="1"/>
    <col min="5128" max="5128" width="19.28515625" style="11" customWidth="1"/>
    <col min="5129" max="5129" width="14.140625" style="11" customWidth="1"/>
    <col min="5130" max="5130" width="18.7109375" style="11" customWidth="1"/>
    <col min="5131" max="5131" width="13" style="11" customWidth="1"/>
    <col min="5132" max="5132" width="74.85546875" style="11" customWidth="1"/>
    <col min="5133" max="5133" width="9.140625" style="11"/>
    <col min="5134" max="5134" width="10.140625" style="11" bestFit="1" customWidth="1"/>
    <col min="5135" max="5135" width="9.140625" style="11"/>
    <col min="5136" max="5136" width="12.42578125" style="11" customWidth="1"/>
    <col min="5137" max="5376" width="9.140625" style="11"/>
    <col min="5377" max="5377" width="16.28515625" style="11" customWidth="1"/>
    <col min="5378" max="5378" width="14.7109375" style="11" customWidth="1"/>
    <col min="5379" max="5379" width="16.7109375" style="11" customWidth="1"/>
    <col min="5380" max="5381" width="27" style="11" customWidth="1"/>
    <col min="5382" max="5382" width="17.85546875" style="11" customWidth="1"/>
    <col min="5383" max="5383" width="15" style="11" customWidth="1"/>
    <col min="5384" max="5384" width="19.28515625" style="11" customWidth="1"/>
    <col min="5385" max="5385" width="14.140625" style="11" customWidth="1"/>
    <col min="5386" max="5386" width="18.7109375" style="11" customWidth="1"/>
    <col min="5387" max="5387" width="13" style="11" customWidth="1"/>
    <col min="5388" max="5388" width="74.85546875" style="11" customWidth="1"/>
    <col min="5389" max="5389" width="9.140625" style="11"/>
    <col min="5390" max="5390" width="10.140625" style="11" bestFit="1" customWidth="1"/>
    <col min="5391" max="5391" width="9.140625" style="11"/>
    <col min="5392" max="5392" width="12.42578125" style="11" customWidth="1"/>
    <col min="5393" max="5632" width="9.140625" style="11"/>
    <col min="5633" max="5633" width="16.28515625" style="11" customWidth="1"/>
    <col min="5634" max="5634" width="14.7109375" style="11" customWidth="1"/>
    <col min="5635" max="5635" width="16.7109375" style="11" customWidth="1"/>
    <col min="5636" max="5637" width="27" style="11" customWidth="1"/>
    <col min="5638" max="5638" width="17.85546875" style="11" customWidth="1"/>
    <col min="5639" max="5639" width="15" style="11" customWidth="1"/>
    <col min="5640" max="5640" width="19.28515625" style="11" customWidth="1"/>
    <col min="5641" max="5641" width="14.140625" style="11" customWidth="1"/>
    <col min="5642" max="5642" width="18.7109375" style="11" customWidth="1"/>
    <col min="5643" max="5643" width="13" style="11" customWidth="1"/>
    <col min="5644" max="5644" width="74.85546875" style="11" customWidth="1"/>
    <col min="5645" max="5645" width="9.140625" style="11"/>
    <col min="5646" max="5646" width="10.140625" style="11" bestFit="1" customWidth="1"/>
    <col min="5647" max="5647" width="9.140625" style="11"/>
    <col min="5648" max="5648" width="12.42578125" style="11" customWidth="1"/>
    <col min="5649" max="5888" width="9.140625" style="11"/>
    <col min="5889" max="5889" width="16.28515625" style="11" customWidth="1"/>
    <col min="5890" max="5890" width="14.7109375" style="11" customWidth="1"/>
    <col min="5891" max="5891" width="16.7109375" style="11" customWidth="1"/>
    <col min="5892" max="5893" width="27" style="11" customWidth="1"/>
    <col min="5894" max="5894" width="17.85546875" style="11" customWidth="1"/>
    <col min="5895" max="5895" width="15" style="11" customWidth="1"/>
    <col min="5896" max="5896" width="19.28515625" style="11" customWidth="1"/>
    <col min="5897" max="5897" width="14.140625" style="11" customWidth="1"/>
    <col min="5898" max="5898" width="18.7109375" style="11" customWidth="1"/>
    <col min="5899" max="5899" width="13" style="11" customWidth="1"/>
    <col min="5900" max="5900" width="74.85546875" style="11" customWidth="1"/>
    <col min="5901" max="5901" width="9.140625" style="11"/>
    <col min="5902" max="5902" width="10.140625" style="11" bestFit="1" customWidth="1"/>
    <col min="5903" max="5903" width="9.140625" style="11"/>
    <col min="5904" max="5904" width="12.42578125" style="11" customWidth="1"/>
    <col min="5905" max="6144" width="9.140625" style="11"/>
    <col min="6145" max="6145" width="16.28515625" style="11" customWidth="1"/>
    <col min="6146" max="6146" width="14.7109375" style="11" customWidth="1"/>
    <col min="6147" max="6147" width="16.7109375" style="11" customWidth="1"/>
    <col min="6148" max="6149" width="27" style="11" customWidth="1"/>
    <col min="6150" max="6150" width="17.85546875" style="11" customWidth="1"/>
    <col min="6151" max="6151" width="15" style="11" customWidth="1"/>
    <col min="6152" max="6152" width="19.28515625" style="11" customWidth="1"/>
    <col min="6153" max="6153" width="14.140625" style="11" customWidth="1"/>
    <col min="6154" max="6154" width="18.7109375" style="11" customWidth="1"/>
    <col min="6155" max="6155" width="13" style="11" customWidth="1"/>
    <col min="6156" max="6156" width="74.85546875" style="11" customWidth="1"/>
    <col min="6157" max="6157" width="9.140625" style="11"/>
    <col min="6158" max="6158" width="10.140625" style="11" bestFit="1" customWidth="1"/>
    <col min="6159" max="6159" width="9.140625" style="11"/>
    <col min="6160" max="6160" width="12.42578125" style="11" customWidth="1"/>
    <col min="6161" max="6400" width="9.140625" style="11"/>
    <col min="6401" max="6401" width="16.28515625" style="11" customWidth="1"/>
    <col min="6402" max="6402" width="14.7109375" style="11" customWidth="1"/>
    <col min="6403" max="6403" width="16.7109375" style="11" customWidth="1"/>
    <col min="6404" max="6405" width="27" style="11" customWidth="1"/>
    <col min="6406" max="6406" width="17.85546875" style="11" customWidth="1"/>
    <col min="6407" max="6407" width="15" style="11" customWidth="1"/>
    <col min="6408" max="6408" width="19.28515625" style="11" customWidth="1"/>
    <col min="6409" max="6409" width="14.140625" style="11" customWidth="1"/>
    <col min="6410" max="6410" width="18.7109375" style="11" customWidth="1"/>
    <col min="6411" max="6411" width="13" style="11" customWidth="1"/>
    <col min="6412" max="6412" width="74.85546875" style="11" customWidth="1"/>
    <col min="6413" max="6413" width="9.140625" style="11"/>
    <col min="6414" max="6414" width="10.140625" style="11" bestFit="1" customWidth="1"/>
    <col min="6415" max="6415" width="9.140625" style="11"/>
    <col min="6416" max="6416" width="12.42578125" style="11" customWidth="1"/>
    <col min="6417" max="6656" width="9.140625" style="11"/>
    <col min="6657" max="6657" width="16.28515625" style="11" customWidth="1"/>
    <col min="6658" max="6658" width="14.7109375" style="11" customWidth="1"/>
    <col min="6659" max="6659" width="16.7109375" style="11" customWidth="1"/>
    <col min="6660" max="6661" width="27" style="11" customWidth="1"/>
    <col min="6662" max="6662" width="17.85546875" style="11" customWidth="1"/>
    <col min="6663" max="6663" width="15" style="11" customWidth="1"/>
    <col min="6664" max="6664" width="19.28515625" style="11" customWidth="1"/>
    <col min="6665" max="6665" width="14.140625" style="11" customWidth="1"/>
    <col min="6666" max="6666" width="18.7109375" style="11" customWidth="1"/>
    <col min="6667" max="6667" width="13" style="11" customWidth="1"/>
    <col min="6668" max="6668" width="74.85546875" style="11" customWidth="1"/>
    <col min="6669" max="6669" width="9.140625" style="11"/>
    <col min="6670" max="6670" width="10.140625" style="11" bestFit="1" customWidth="1"/>
    <col min="6671" max="6671" width="9.140625" style="11"/>
    <col min="6672" max="6672" width="12.42578125" style="11" customWidth="1"/>
    <col min="6673" max="6912" width="9.140625" style="11"/>
    <col min="6913" max="6913" width="16.28515625" style="11" customWidth="1"/>
    <col min="6914" max="6914" width="14.7109375" style="11" customWidth="1"/>
    <col min="6915" max="6915" width="16.7109375" style="11" customWidth="1"/>
    <col min="6916" max="6917" width="27" style="11" customWidth="1"/>
    <col min="6918" max="6918" width="17.85546875" style="11" customWidth="1"/>
    <col min="6919" max="6919" width="15" style="11" customWidth="1"/>
    <col min="6920" max="6920" width="19.28515625" style="11" customWidth="1"/>
    <col min="6921" max="6921" width="14.140625" style="11" customWidth="1"/>
    <col min="6922" max="6922" width="18.7109375" style="11" customWidth="1"/>
    <col min="6923" max="6923" width="13" style="11" customWidth="1"/>
    <col min="6924" max="6924" width="74.85546875" style="11" customWidth="1"/>
    <col min="6925" max="6925" width="9.140625" style="11"/>
    <col min="6926" max="6926" width="10.140625" style="11" bestFit="1" customWidth="1"/>
    <col min="6927" max="6927" width="9.140625" style="11"/>
    <col min="6928" max="6928" width="12.42578125" style="11" customWidth="1"/>
    <col min="6929" max="7168" width="9.140625" style="11"/>
    <col min="7169" max="7169" width="16.28515625" style="11" customWidth="1"/>
    <col min="7170" max="7170" width="14.7109375" style="11" customWidth="1"/>
    <col min="7171" max="7171" width="16.7109375" style="11" customWidth="1"/>
    <col min="7172" max="7173" width="27" style="11" customWidth="1"/>
    <col min="7174" max="7174" width="17.85546875" style="11" customWidth="1"/>
    <col min="7175" max="7175" width="15" style="11" customWidth="1"/>
    <col min="7176" max="7176" width="19.28515625" style="11" customWidth="1"/>
    <col min="7177" max="7177" width="14.140625" style="11" customWidth="1"/>
    <col min="7178" max="7178" width="18.7109375" style="11" customWidth="1"/>
    <col min="7179" max="7179" width="13" style="11" customWidth="1"/>
    <col min="7180" max="7180" width="74.85546875" style="11" customWidth="1"/>
    <col min="7181" max="7181" width="9.140625" style="11"/>
    <col min="7182" max="7182" width="10.140625" style="11" bestFit="1" customWidth="1"/>
    <col min="7183" max="7183" width="9.140625" style="11"/>
    <col min="7184" max="7184" width="12.42578125" style="11" customWidth="1"/>
    <col min="7185" max="7424" width="9.140625" style="11"/>
    <col min="7425" max="7425" width="16.28515625" style="11" customWidth="1"/>
    <col min="7426" max="7426" width="14.7109375" style="11" customWidth="1"/>
    <col min="7427" max="7427" width="16.7109375" style="11" customWidth="1"/>
    <col min="7428" max="7429" width="27" style="11" customWidth="1"/>
    <col min="7430" max="7430" width="17.85546875" style="11" customWidth="1"/>
    <col min="7431" max="7431" width="15" style="11" customWidth="1"/>
    <col min="7432" max="7432" width="19.28515625" style="11" customWidth="1"/>
    <col min="7433" max="7433" width="14.140625" style="11" customWidth="1"/>
    <col min="7434" max="7434" width="18.7109375" style="11" customWidth="1"/>
    <col min="7435" max="7435" width="13" style="11" customWidth="1"/>
    <col min="7436" max="7436" width="74.85546875" style="11" customWidth="1"/>
    <col min="7437" max="7437" width="9.140625" style="11"/>
    <col min="7438" max="7438" width="10.140625" style="11" bestFit="1" customWidth="1"/>
    <col min="7439" max="7439" width="9.140625" style="11"/>
    <col min="7440" max="7440" width="12.42578125" style="11" customWidth="1"/>
    <col min="7441" max="7680" width="9.140625" style="11"/>
    <col min="7681" max="7681" width="16.28515625" style="11" customWidth="1"/>
    <col min="7682" max="7682" width="14.7109375" style="11" customWidth="1"/>
    <col min="7683" max="7683" width="16.7109375" style="11" customWidth="1"/>
    <col min="7684" max="7685" width="27" style="11" customWidth="1"/>
    <col min="7686" max="7686" width="17.85546875" style="11" customWidth="1"/>
    <col min="7687" max="7687" width="15" style="11" customWidth="1"/>
    <col min="7688" max="7688" width="19.28515625" style="11" customWidth="1"/>
    <col min="7689" max="7689" width="14.140625" style="11" customWidth="1"/>
    <col min="7690" max="7690" width="18.7109375" style="11" customWidth="1"/>
    <col min="7691" max="7691" width="13" style="11" customWidth="1"/>
    <col min="7692" max="7692" width="74.85546875" style="11" customWidth="1"/>
    <col min="7693" max="7693" width="9.140625" style="11"/>
    <col min="7694" max="7694" width="10.140625" style="11" bestFit="1" customWidth="1"/>
    <col min="7695" max="7695" width="9.140625" style="11"/>
    <col min="7696" max="7696" width="12.42578125" style="11" customWidth="1"/>
    <col min="7697" max="7936" width="9.140625" style="11"/>
    <col min="7937" max="7937" width="16.28515625" style="11" customWidth="1"/>
    <col min="7938" max="7938" width="14.7109375" style="11" customWidth="1"/>
    <col min="7939" max="7939" width="16.7109375" style="11" customWidth="1"/>
    <col min="7940" max="7941" width="27" style="11" customWidth="1"/>
    <col min="7942" max="7942" width="17.85546875" style="11" customWidth="1"/>
    <col min="7943" max="7943" width="15" style="11" customWidth="1"/>
    <col min="7944" max="7944" width="19.28515625" style="11" customWidth="1"/>
    <col min="7945" max="7945" width="14.140625" style="11" customWidth="1"/>
    <col min="7946" max="7946" width="18.7109375" style="11" customWidth="1"/>
    <col min="7947" max="7947" width="13" style="11" customWidth="1"/>
    <col min="7948" max="7948" width="74.85546875" style="11" customWidth="1"/>
    <col min="7949" max="7949" width="9.140625" style="11"/>
    <col min="7950" max="7950" width="10.140625" style="11" bestFit="1" customWidth="1"/>
    <col min="7951" max="7951" width="9.140625" style="11"/>
    <col min="7952" max="7952" width="12.42578125" style="11" customWidth="1"/>
    <col min="7953" max="8192" width="9.140625" style="11"/>
    <col min="8193" max="8193" width="16.28515625" style="11" customWidth="1"/>
    <col min="8194" max="8194" width="14.7109375" style="11" customWidth="1"/>
    <col min="8195" max="8195" width="16.7109375" style="11" customWidth="1"/>
    <col min="8196" max="8197" width="27" style="11" customWidth="1"/>
    <col min="8198" max="8198" width="17.85546875" style="11" customWidth="1"/>
    <col min="8199" max="8199" width="15" style="11" customWidth="1"/>
    <col min="8200" max="8200" width="19.28515625" style="11" customWidth="1"/>
    <col min="8201" max="8201" width="14.140625" style="11" customWidth="1"/>
    <col min="8202" max="8202" width="18.7109375" style="11" customWidth="1"/>
    <col min="8203" max="8203" width="13" style="11" customWidth="1"/>
    <col min="8204" max="8204" width="74.85546875" style="11" customWidth="1"/>
    <col min="8205" max="8205" width="9.140625" style="11"/>
    <col min="8206" max="8206" width="10.140625" style="11" bestFit="1" customWidth="1"/>
    <col min="8207" max="8207" width="9.140625" style="11"/>
    <col min="8208" max="8208" width="12.42578125" style="11" customWidth="1"/>
    <col min="8209" max="8448" width="9.140625" style="11"/>
    <col min="8449" max="8449" width="16.28515625" style="11" customWidth="1"/>
    <col min="8450" max="8450" width="14.7109375" style="11" customWidth="1"/>
    <col min="8451" max="8451" width="16.7109375" style="11" customWidth="1"/>
    <col min="8452" max="8453" width="27" style="11" customWidth="1"/>
    <col min="8454" max="8454" width="17.85546875" style="11" customWidth="1"/>
    <col min="8455" max="8455" width="15" style="11" customWidth="1"/>
    <col min="8456" max="8456" width="19.28515625" style="11" customWidth="1"/>
    <col min="8457" max="8457" width="14.140625" style="11" customWidth="1"/>
    <col min="8458" max="8458" width="18.7109375" style="11" customWidth="1"/>
    <col min="8459" max="8459" width="13" style="11" customWidth="1"/>
    <col min="8460" max="8460" width="74.85546875" style="11" customWidth="1"/>
    <col min="8461" max="8461" width="9.140625" style="11"/>
    <col min="8462" max="8462" width="10.140625" style="11" bestFit="1" customWidth="1"/>
    <col min="8463" max="8463" width="9.140625" style="11"/>
    <col min="8464" max="8464" width="12.42578125" style="11" customWidth="1"/>
    <col min="8465" max="8704" width="9.140625" style="11"/>
    <col min="8705" max="8705" width="16.28515625" style="11" customWidth="1"/>
    <col min="8706" max="8706" width="14.7109375" style="11" customWidth="1"/>
    <col min="8707" max="8707" width="16.7109375" style="11" customWidth="1"/>
    <col min="8708" max="8709" width="27" style="11" customWidth="1"/>
    <col min="8710" max="8710" width="17.85546875" style="11" customWidth="1"/>
    <col min="8711" max="8711" width="15" style="11" customWidth="1"/>
    <col min="8712" max="8712" width="19.28515625" style="11" customWidth="1"/>
    <col min="8713" max="8713" width="14.140625" style="11" customWidth="1"/>
    <col min="8714" max="8714" width="18.7109375" style="11" customWidth="1"/>
    <col min="8715" max="8715" width="13" style="11" customWidth="1"/>
    <col min="8716" max="8716" width="74.85546875" style="11" customWidth="1"/>
    <col min="8717" max="8717" width="9.140625" style="11"/>
    <col min="8718" max="8718" width="10.140625" style="11" bestFit="1" customWidth="1"/>
    <col min="8719" max="8719" width="9.140625" style="11"/>
    <col min="8720" max="8720" width="12.42578125" style="11" customWidth="1"/>
    <col min="8721" max="8960" width="9.140625" style="11"/>
    <col min="8961" max="8961" width="16.28515625" style="11" customWidth="1"/>
    <col min="8962" max="8962" width="14.7109375" style="11" customWidth="1"/>
    <col min="8963" max="8963" width="16.7109375" style="11" customWidth="1"/>
    <col min="8964" max="8965" width="27" style="11" customWidth="1"/>
    <col min="8966" max="8966" width="17.85546875" style="11" customWidth="1"/>
    <col min="8967" max="8967" width="15" style="11" customWidth="1"/>
    <col min="8968" max="8968" width="19.28515625" style="11" customWidth="1"/>
    <col min="8969" max="8969" width="14.140625" style="11" customWidth="1"/>
    <col min="8970" max="8970" width="18.7109375" style="11" customWidth="1"/>
    <col min="8971" max="8971" width="13" style="11" customWidth="1"/>
    <col min="8972" max="8972" width="74.85546875" style="11" customWidth="1"/>
    <col min="8973" max="8973" width="9.140625" style="11"/>
    <col min="8974" max="8974" width="10.140625" style="11" bestFit="1" customWidth="1"/>
    <col min="8975" max="8975" width="9.140625" style="11"/>
    <col min="8976" max="8976" width="12.42578125" style="11" customWidth="1"/>
    <col min="8977" max="9216" width="9.140625" style="11"/>
    <col min="9217" max="9217" width="16.28515625" style="11" customWidth="1"/>
    <col min="9218" max="9218" width="14.7109375" style="11" customWidth="1"/>
    <col min="9219" max="9219" width="16.7109375" style="11" customWidth="1"/>
    <col min="9220" max="9221" width="27" style="11" customWidth="1"/>
    <col min="9222" max="9222" width="17.85546875" style="11" customWidth="1"/>
    <col min="9223" max="9223" width="15" style="11" customWidth="1"/>
    <col min="9224" max="9224" width="19.28515625" style="11" customWidth="1"/>
    <col min="9225" max="9225" width="14.140625" style="11" customWidth="1"/>
    <col min="9226" max="9226" width="18.7109375" style="11" customWidth="1"/>
    <col min="9227" max="9227" width="13" style="11" customWidth="1"/>
    <col min="9228" max="9228" width="74.85546875" style="11" customWidth="1"/>
    <col min="9229" max="9229" width="9.140625" style="11"/>
    <col min="9230" max="9230" width="10.140625" style="11" bestFit="1" customWidth="1"/>
    <col min="9231" max="9231" width="9.140625" style="11"/>
    <col min="9232" max="9232" width="12.42578125" style="11" customWidth="1"/>
    <col min="9233" max="9472" width="9.140625" style="11"/>
    <col min="9473" max="9473" width="16.28515625" style="11" customWidth="1"/>
    <col min="9474" max="9474" width="14.7109375" style="11" customWidth="1"/>
    <col min="9475" max="9475" width="16.7109375" style="11" customWidth="1"/>
    <col min="9476" max="9477" width="27" style="11" customWidth="1"/>
    <col min="9478" max="9478" width="17.85546875" style="11" customWidth="1"/>
    <col min="9479" max="9479" width="15" style="11" customWidth="1"/>
    <col min="9480" max="9480" width="19.28515625" style="11" customWidth="1"/>
    <col min="9481" max="9481" width="14.140625" style="11" customWidth="1"/>
    <col min="9482" max="9482" width="18.7109375" style="11" customWidth="1"/>
    <col min="9483" max="9483" width="13" style="11" customWidth="1"/>
    <col min="9484" max="9484" width="74.85546875" style="11" customWidth="1"/>
    <col min="9485" max="9485" width="9.140625" style="11"/>
    <col min="9486" max="9486" width="10.140625" style="11" bestFit="1" customWidth="1"/>
    <col min="9487" max="9487" width="9.140625" style="11"/>
    <col min="9488" max="9488" width="12.42578125" style="11" customWidth="1"/>
    <col min="9489" max="9728" width="9.140625" style="11"/>
    <col min="9729" max="9729" width="16.28515625" style="11" customWidth="1"/>
    <col min="9730" max="9730" width="14.7109375" style="11" customWidth="1"/>
    <col min="9731" max="9731" width="16.7109375" style="11" customWidth="1"/>
    <col min="9732" max="9733" width="27" style="11" customWidth="1"/>
    <col min="9734" max="9734" width="17.85546875" style="11" customWidth="1"/>
    <col min="9735" max="9735" width="15" style="11" customWidth="1"/>
    <col min="9736" max="9736" width="19.28515625" style="11" customWidth="1"/>
    <col min="9737" max="9737" width="14.140625" style="11" customWidth="1"/>
    <col min="9738" max="9738" width="18.7109375" style="11" customWidth="1"/>
    <col min="9739" max="9739" width="13" style="11" customWidth="1"/>
    <col min="9740" max="9740" width="74.85546875" style="11" customWidth="1"/>
    <col min="9741" max="9741" width="9.140625" style="11"/>
    <col min="9742" max="9742" width="10.140625" style="11" bestFit="1" customWidth="1"/>
    <col min="9743" max="9743" width="9.140625" style="11"/>
    <col min="9744" max="9744" width="12.42578125" style="11" customWidth="1"/>
    <col min="9745" max="9984" width="9.140625" style="11"/>
    <col min="9985" max="9985" width="16.28515625" style="11" customWidth="1"/>
    <col min="9986" max="9986" width="14.7109375" style="11" customWidth="1"/>
    <col min="9987" max="9987" width="16.7109375" style="11" customWidth="1"/>
    <col min="9988" max="9989" width="27" style="11" customWidth="1"/>
    <col min="9990" max="9990" width="17.85546875" style="11" customWidth="1"/>
    <col min="9991" max="9991" width="15" style="11" customWidth="1"/>
    <col min="9992" max="9992" width="19.28515625" style="11" customWidth="1"/>
    <col min="9993" max="9993" width="14.140625" style="11" customWidth="1"/>
    <col min="9994" max="9994" width="18.7109375" style="11" customWidth="1"/>
    <col min="9995" max="9995" width="13" style="11" customWidth="1"/>
    <col min="9996" max="9996" width="74.85546875" style="11" customWidth="1"/>
    <col min="9997" max="9997" width="9.140625" style="11"/>
    <col min="9998" max="9998" width="10.140625" style="11" bestFit="1" customWidth="1"/>
    <col min="9999" max="9999" width="9.140625" style="11"/>
    <col min="10000" max="10000" width="12.42578125" style="11" customWidth="1"/>
    <col min="10001" max="10240" width="9.140625" style="11"/>
    <col min="10241" max="10241" width="16.28515625" style="11" customWidth="1"/>
    <col min="10242" max="10242" width="14.7109375" style="11" customWidth="1"/>
    <col min="10243" max="10243" width="16.7109375" style="11" customWidth="1"/>
    <col min="10244" max="10245" width="27" style="11" customWidth="1"/>
    <col min="10246" max="10246" width="17.85546875" style="11" customWidth="1"/>
    <col min="10247" max="10247" width="15" style="11" customWidth="1"/>
    <col min="10248" max="10248" width="19.28515625" style="11" customWidth="1"/>
    <col min="10249" max="10249" width="14.140625" style="11" customWidth="1"/>
    <col min="10250" max="10250" width="18.7109375" style="11" customWidth="1"/>
    <col min="10251" max="10251" width="13" style="11" customWidth="1"/>
    <col min="10252" max="10252" width="74.85546875" style="11" customWidth="1"/>
    <col min="10253" max="10253" width="9.140625" style="11"/>
    <col min="10254" max="10254" width="10.140625" style="11" bestFit="1" customWidth="1"/>
    <col min="10255" max="10255" width="9.140625" style="11"/>
    <col min="10256" max="10256" width="12.42578125" style="11" customWidth="1"/>
    <col min="10257" max="10496" width="9.140625" style="11"/>
    <col min="10497" max="10497" width="16.28515625" style="11" customWidth="1"/>
    <col min="10498" max="10498" width="14.7109375" style="11" customWidth="1"/>
    <col min="10499" max="10499" width="16.7109375" style="11" customWidth="1"/>
    <col min="10500" max="10501" width="27" style="11" customWidth="1"/>
    <col min="10502" max="10502" width="17.85546875" style="11" customWidth="1"/>
    <col min="10503" max="10503" width="15" style="11" customWidth="1"/>
    <col min="10504" max="10504" width="19.28515625" style="11" customWidth="1"/>
    <col min="10505" max="10505" width="14.140625" style="11" customWidth="1"/>
    <col min="10506" max="10506" width="18.7109375" style="11" customWidth="1"/>
    <col min="10507" max="10507" width="13" style="11" customWidth="1"/>
    <col min="10508" max="10508" width="74.85546875" style="11" customWidth="1"/>
    <col min="10509" max="10509" width="9.140625" style="11"/>
    <col min="10510" max="10510" width="10.140625" style="11" bestFit="1" customWidth="1"/>
    <col min="10511" max="10511" width="9.140625" style="11"/>
    <col min="10512" max="10512" width="12.42578125" style="11" customWidth="1"/>
    <col min="10513" max="10752" width="9.140625" style="11"/>
    <col min="10753" max="10753" width="16.28515625" style="11" customWidth="1"/>
    <col min="10754" max="10754" width="14.7109375" style="11" customWidth="1"/>
    <col min="10755" max="10755" width="16.7109375" style="11" customWidth="1"/>
    <col min="10756" max="10757" width="27" style="11" customWidth="1"/>
    <col min="10758" max="10758" width="17.85546875" style="11" customWidth="1"/>
    <col min="10759" max="10759" width="15" style="11" customWidth="1"/>
    <col min="10760" max="10760" width="19.28515625" style="11" customWidth="1"/>
    <col min="10761" max="10761" width="14.140625" style="11" customWidth="1"/>
    <col min="10762" max="10762" width="18.7109375" style="11" customWidth="1"/>
    <col min="10763" max="10763" width="13" style="11" customWidth="1"/>
    <col min="10764" max="10764" width="74.85546875" style="11" customWidth="1"/>
    <col min="10765" max="10765" width="9.140625" style="11"/>
    <col min="10766" max="10766" width="10.140625" style="11" bestFit="1" customWidth="1"/>
    <col min="10767" max="10767" width="9.140625" style="11"/>
    <col min="10768" max="10768" width="12.42578125" style="11" customWidth="1"/>
    <col min="10769" max="11008" width="9.140625" style="11"/>
    <col min="11009" max="11009" width="16.28515625" style="11" customWidth="1"/>
    <col min="11010" max="11010" width="14.7109375" style="11" customWidth="1"/>
    <col min="11011" max="11011" width="16.7109375" style="11" customWidth="1"/>
    <col min="11012" max="11013" width="27" style="11" customWidth="1"/>
    <col min="11014" max="11014" width="17.85546875" style="11" customWidth="1"/>
    <col min="11015" max="11015" width="15" style="11" customWidth="1"/>
    <col min="11016" max="11016" width="19.28515625" style="11" customWidth="1"/>
    <col min="11017" max="11017" width="14.140625" style="11" customWidth="1"/>
    <col min="11018" max="11018" width="18.7109375" style="11" customWidth="1"/>
    <col min="11019" max="11019" width="13" style="11" customWidth="1"/>
    <col min="11020" max="11020" width="74.85546875" style="11" customWidth="1"/>
    <col min="11021" max="11021" width="9.140625" style="11"/>
    <col min="11022" max="11022" width="10.140625" style="11" bestFit="1" customWidth="1"/>
    <col min="11023" max="11023" width="9.140625" style="11"/>
    <col min="11024" max="11024" width="12.42578125" style="11" customWidth="1"/>
    <col min="11025" max="11264" width="9.140625" style="11"/>
    <col min="11265" max="11265" width="16.28515625" style="11" customWidth="1"/>
    <col min="11266" max="11266" width="14.7109375" style="11" customWidth="1"/>
    <col min="11267" max="11267" width="16.7109375" style="11" customWidth="1"/>
    <col min="11268" max="11269" width="27" style="11" customWidth="1"/>
    <col min="11270" max="11270" width="17.85546875" style="11" customWidth="1"/>
    <col min="11271" max="11271" width="15" style="11" customWidth="1"/>
    <col min="11272" max="11272" width="19.28515625" style="11" customWidth="1"/>
    <col min="11273" max="11273" width="14.140625" style="11" customWidth="1"/>
    <col min="11274" max="11274" width="18.7109375" style="11" customWidth="1"/>
    <col min="11275" max="11275" width="13" style="11" customWidth="1"/>
    <col min="11276" max="11276" width="74.85546875" style="11" customWidth="1"/>
    <col min="11277" max="11277" width="9.140625" style="11"/>
    <col min="11278" max="11278" width="10.140625" style="11" bestFit="1" customWidth="1"/>
    <col min="11279" max="11279" width="9.140625" style="11"/>
    <col min="11280" max="11280" width="12.42578125" style="11" customWidth="1"/>
    <col min="11281" max="11520" width="9.140625" style="11"/>
    <col min="11521" max="11521" width="16.28515625" style="11" customWidth="1"/>
    <col min="11522" max="11522" width="14.7109375" style="11" customWidth="1"/>
    <col min="11523" max="11523" width="16.7109375" style="11" customWidth="1"/>
    <col min="11524" max="11525" width="27" style="11" customWidth="1"/>
    <col min="11526" max="11526" width="17.85546875" style="11" customWidth="1"/>
    <col min="11527" max="11527" width="15" style="11" customWidth="1"/>
    <col min="11528" max="11528" width="19.28515625" style="11" customWidth="1"/>
    <col min="11529" max="11529" width="14.140625" style="11" customWidth="1"/>
    <col min="11530" max="11530" width="18.7109375" style="11" customWidth="1"/>
    <col min="11531" max="11531" width="13" style="11" customWidth="1"/>
    <col min="11532" max="11532" width="74.85546875" style="11" customWidth="1"/>
    <col min="11533" max="11533" width="9.140625" style="11"/>
    <col min="11534" max="11534" width="10.140625" style="11" bestFit="1" customWidth="1"/>
    <col min="11535" max="11535" width="9.140625" style="11"/>
    <col min="11536" max="11536" width="12.42578125" style="11" customWidth="1"/>
    <col min="11537" max="11776" width="9.140625" style="11"/>
    <col min="11777" max="11777" width="16.28515625" style="11" customWidth="1"/>
    <col min="11778" max="11778" width="14.7109375" style="11" customWidth="1"/>
    <col min="11779" max="11779" width="16.7109375" style="11" customWidth="1"/>
    <col min="11780" max="11781" width="27" style="11" customWidth="1"/>
    <col min="11782" max="11782" width="17.85546875" style="11" customWidth="1"/>
    <col min="11783" max="11783" width="15" style="11" customWidth="1"/>
    <col min="11784" max="11784" width="19.28515625" style="11" customWidth="1"/>
    <col min="11785" max="11785" width="14.140625" style="11" customWidth="1"/>
    <col min="11786" max="11786" width="18.7109375" style="11" customWidth="1"/>
    <col min="11787" max="11787" width="13" style="11" customWidth="1"/>
    <col min="11788" max="11788" width="74.85546875" style="11" customWidth="1"/>
    <col min="11789" max="11789" width="9.140625" style="11"/>
    <col min="11790" max="11790" width="10.140625" style="11" bestFit="1" customWidth="1"/>
    <col min="11791" max="11791" width="9.140625" style="11"/>
    <col min="11792" max="11792" width="12.42578125" style="11" customWidth="1"/>
    <col min="11793" max="12032" width="9.140625" style="11"/>
    <col min="12033" max="12033" width="16.28515625" style="11" customWidth="1"/>
    <col min="12034" max="12034" width="14.7109375" style="11" customWidth="1"/>
    <col min="12035" max="12035" width="16.7109375" style="11" customWidth="1"/>
    <col min="12036" max="12037" width="27" style="11" customWidth="1"/>
    <col min="12038" max="12038" width="17.85546875" style="11" customWidth="1"/>
    <col min="12039" max="12039" width="15" style="11" customWidth="1"/>
    <col min="12040" max="12040" width="19.28515625" style="11" customWidth="1"/>
    <col min="12041" max="12041" width="14.140625" style="11" customWidth="1"/>
    <col min="12042" max="12042" width="18.7109375" style="11" customWidth="1"/>
    <col min="12043" max="12043" width="13" style="11" customWidth="1"/>
    <col min="12044" max="12044" width="74.85546875" style="11" customWidth="1"/>
    <col min="12045" max="12045" width="9.140625" style="11"/>
    <col min="12046" max="12046" width="10.140625" style="11" bestFit="1" customWidth="1"/>
    <col min="12047" max="12047" width="9.140625" style="11"/>
    <col min="12048" max="12048" width="12.42578125" style="11" customWidth="1"/>
    <col min="12049" max="12288" width="9.140625" style="11"/>
    <col min="12289" max="12289" width="16.28515625" style="11" customWidth="1"/>
    <col min="12290" max="12290" width="14.7109375" style="11" customWidth="1"/>
    <col min="12291" max="12291" width="16.7109375" style="11" customWidth="1"/>
    <col min="12292" max="12293" width="27" style="11" customWidth="1"/>
    <col min="12294" max="12294" width="17.85546875" style="11" customWidth="1"/>
    <col min="12295" max="12295" width="15" style="11" customWidth="1"/>
    <col min="12296" max="12296" width="19.28515625" style="11" customWidth="1"/>
    <col min="12297" max="12297" width="14.140625" style="11" customWidth="1"/>
    <col min="12298" max="12298" width="18.7109375" style="11" customWidth="1"/>
    <col min="12299" max="12299" width="13" style="11" customWidth="1"/>
    <col min="12300" max="12300" width="74.85546875" style="11" customWidth="1"/>
    <col min="12301" max="12301" width="9.140625" style="11"/>
    <col min="12302" max="12302" width="10.140625" style="11" bestFit="1" customWidth="1"/>
    <col min="12303" max="12303" width="9.140625" style="11"/>
    <col min="12304" max="12304" width="12.42578125" style="11" customWidth="1"/>
    <col min="12305" max="12544" width="9.140625" style="11"/>
    <col min="12545" max="12545" width="16.28515625" style="11" customWidth="1"/>
    <col min="12546" max="12546" width="14.7109375" style="11" customWidth="1"/>
    <col min="12547" max="12547" width="16.7109375" style="11" customWidth="1"/>
    <col min="12548" max="12549" width="27" style="11" customWidth="1"/>
    <col min="12550" max="12550" width="17.85546875" style="11" customWidth="1"/>
    <col min="12551" max="12551" width="15" style="11" customWidth="1"/>
    <col min="12552" max="12552" width="19.28515625" style="11" customWidth="1"/>
    <col min="12553" max="12553" width="14.140625" style="11" customWidth="1"/>
    <col min="12554" max="12554" width="18.7109375" style="11" customWidth="1"/>
    <col min="12555" max="12555" width="13" style="11" customWidth="1"/>
    <col min="12556" max="12556" width="74.85546875" style="11" customWidth="1"/>
    <col min="12557" max="12557" width="9.140625" style="11"/>
    <col min="12558" max="12558" width="10.140625" style="11" bestFit="1" customWidth="1"/>
    <col min="12559" max="12559" width="9.140625" style="11"/>
    <col min="12560" max="12560" width="12.42578125" style="11" customWidth="1"/>
    <col min="12561" max="12800" width="9.140625" style="11"/>
    <col min="12801" max="12801" width="16.28515625" style="11" customWidth="1"/>
    <col min="12802" max="12802" width="14.7109375" style="11" customWidth="1"/>
    <col min="12803" max="12803" width="16.7109375" style="11" customWidth="1"/>
    <col min="12804" max="12805" width="27" style="11" customWidth="1"/>
    <col min="12806" max="12806" width="17.85546875" style="11" customWidth="1"/>
    <col min="12807" max="12807" width="15" style="11" customWidth="1"/>
    <col min="12808" max="12808" width="19.28515625" style="11" customWidth="1"/>
    <col min="12809" max="12809" width="14.140625" style="11" customWidth="1"/>
    <col min="12810" max="12810" width="18.7109375" style="11" customWidth="1"/>
    <col min="12811" max="12811" width="13" style="11" customWidth="1"/>
    <col min="12812" max="12812" width="74.85546875" style="11" customWidth="1"/>
    <col min="12813" max="12813" width="9.140625" style="11"/>
    <col min="12814" max="12814" width="10.140625" style="11" bestFit="1" customWidth="1"/>
    <col min="12815" max="12815" width="9.140625" style="11"/>
    <col min="12816" max="12816" width="12.42578125" style="11" customWidth="1"/>
    <col min="12817" max="13056" width="9.140625" style="11"/>
    <col min="13057" max="13057" width="16.28515625" style="11" customWidth="1"/>
    <col min="13058" max="13058" width="14.7109375" style="11" customWidth="1"/>
    <col min="13059" max="13059" width="16.7109375" style="11" customWidth="1"/>
    <col min="13060" max="13061" width="27" style="11" customWidth="1"/>
    <col min="13062" max="13062" width="17.85546875" style="11" customWidth="1"/>
    <col min="13063" max="13063" width="15" style="11" customWidth="1"/>
    <col min="13064" max="13064" width="19.28515625" style="11" customWidth="1"/>
    <col min="13065" max="13065" width="14.140625" style="11" customWidth="1"/>
    <col min="13066" max="13066" width="18.7109375" style="11" customWidth="1"/>
    <col min="13067" max="13067" width="13" style="11" customWidth="1"/>
    <col min="13068" max="13068" width="74.85546875" style="11" customWidth="1"/>
    <col min="13069" max="13069" width="9.140625" style="11"/>
    <col min="13070" max="13070" width="10.140625" style="11" bestFit="1" customWidth="1"/>
    <col min="13071" max="13071" width="9.140625" style="11"/>
    <col min="13072" max="13072" width="12.42578125" style="11" customWidth="1"/>
    <col min="13073" max="13312" width="9.140625" style="11"/>
    <col min="13313" max="13313" width="16.28515625" style="11" customWidth="1"/>
    <col min="13314" max="13314" width="14.7109375" style="11" customWidth="1"/>
    <col min="13315" max="13315" width="16.7109375" style="11" customWidth="1"/>
    <col min="13316" max="13317" width="27" style="11" customWidth="1"/>
    <col min="13318" max="13318" width="17.85546875" style="11" customWidth="1"/>
    <col min="13319" max="13319" width="15" style="11" customWidth="1"/>
    <col min="13320" max="13320" width="19.28515625" style="11" customWidth="1"/>
    <col min="13321" max="13321" width="14.140625" style="11" customWidth="1"/>
    <col min="13322" max="13322" width="18.7109375" style="11" customWidth="1"/>
    <col min="13323" max="13323" width="13" style="11" customWidth="1"/>
    <col min="13324" max="13324" width="74.85546875" style="11" customWidth="1"/>
    <col min="13325" max="13325" width="9.140625" style="11"/>
    <col min="13326" max="13326" width="10.140625" style="11" bestFit="1" customWidth="1"/>
    <col min="13327" max="13327" width="9.140625" style="11"/>
    <col min="13328" max="13328" width="12.42578125" style="11" customWidth="1"/>
    <col min="13329" max="13568" width="9.140625" style="11"/>
    <col min="13569" max="13569" width="16.28515625" style="11" customWidth="1"/>
    <col min="13570" max="13570" width="14.7109375" style="11" customWidth="1"/>
    <col min="13571" max="13571" width="16.7109375" style="11" customWidth="1"/>
    <col min="13572" max="13573" width="27" style="11" customWidth="1"/>
    <col min="13574" max="13574" width="17.85546875" style="11" customWidth="1"/>
    <col min="13575" max="13575" width="15" style="11" customWidth="1"/>
    <col min="13576" max="13576" width="19.28515625" style="11" customWidth="1"/>
    <col min="13577" max="13577" width="14.140625" style="11" customWidth="1"/>
    <col min="13578" max="13578" width="18.7109375" style="11" customWidth="1"/>
    <col min="13579" max="13579" width="13" style="11" customWidth="1"/>
    <col min="13580" max="13580" width="74.85546875" style="11" customWidth="1"/>
    <col min="13581" max="13581" width="9.140625" style="11"/>
    <col min="13582" max="13582" width="10.140625" style="11" bestFit="1" customWidth="1"/>
    <col min="13583" max="13583" width="9.140625" style="11"/>
    <col min="13584" max="13584" width="12.42578125" style="11" customWidth="1"/>
    <col min="13585" max="13824" width="9.140625" style="11"/>
    <col min="13825" max="13825" width="16.28515625" style="11" customWidth="1"/>
    <col min="13826" max="13826" width="14.7109375" style="11" customWidth="1"/>
    <col min="13827" max="13827" width="16.7109375" style="11" customWidth="1"/>
    <col min="13828" max="13829" width="27" style="11" customWidth="1"/>
    <col min="13830" max="13830" width="17.85546875" style="11" customWidth="1"/>
    <col min="13831" max="13831" width="15" style="11" customWidth="1"/>
    <col min="13832" max="13832" width="19.28515625" style="11" customWidth="1"/>
    <col min="13833" max="13833" width="14.140625" style="11" customWidth="1"/>
    <col min="13834" max="13834" width="18.7109375" style="11" customWidth="1"/>
    <col min="13835" max="13835" width="13" style="11" customWidth="1"/>
    <col min="13836" max="13836" width="74.85546875" style="11" customWidth="1"/>
    <col min="13837" max="13837" width="9.140625" style="11"/>
    <col min="13838" max="13838" width="10.140625" style="11" bestFit="1" customWidth="1"/>
    <col min="13839" max="13839" width="9.140625" style="11"/>
    <col min="13840" max="13840" width="12.42578125" style="11" customWidth="1"/>
    <col min="13841" max="14080" width="9.140625" style="11"/>
    <col min="14081" max="14081" width="16.28515625" style="11" customWidth="1"/>
    <col min="14082" max="14082" width="14.7109375" style="11" customWidth="1"/>
    <col min="14083" max="14083" width="16.7109375" style="11" customWidth="1"/>
    <col min="14084" max="14085" width="27" style="11" customWidth="1"/>
    <col min="14086" max="14086" width="17.85546875" style="11" customWidth="1"/>
    <col min="14087" max="14087" width="15" style="11" customWidth="1"/>
    <col min="14088" max="14088" width="19.28515625" style="11" customWidth="1"/>
    <col min="14089" max="14089" width="14.140625" style="11" customWidth="1"/>
    <col min="14090" max="14090" width="18.7109375" style="11" customWidth="1"/>
    <col min="14091" max="14091" width="13" style="11" customWidth="1"/>
    <col min="14092" max="14092" width="74.85546875" style="11" customWidth="1"/>
    <col min="14093" max="14093" width="9.140625" style="11"/>
    <col min="14094" max="14094" width="10.140625" style="11" bestFit="1" customWidth="1"/>
    <col min="14095" max="14095" width="9.140625" style="11"/>
    <col min="14096" max="14096" width="12.42578125" style="11" customWidth="1"/>
    <col min="14097" max="14336" width="9.140625" style="11"/>
    <col min="14337" max="14337" width="16.28515625" style="11" customWidth="1"/>
    <col min="14338" max="14338" width="14.7109375" style="11" customWidth="1"/>
    <col min="14339" max="14339" width="16.7109375" style="11" customWidth="1"/>
    <col min="14340" max="14341" width="27" style="11" customWidth="1"/>
    <col min="14342" max="14342" width="17.85546875" style="11" customWidth="1"/>
    <col min="14343" max="14343" width="15" style="11" customWidth="1"/>
    <col min="14344" max="14344" width="19.28515625" style="11" customWidth="1"/>
    <col min="14345" max="14345" width="14.140625" style="11" customWidth="1"/>
    <col min="14346" max="14346" width="18.7109375" style="11" customWidth="1"/>
    <col min="14347" max="14347" width="13" style="11" customWidth="1"/>
    <col min="14348" max="14348" width="74.85546875" style="11" customWidth="1"/>
    <col min="14349" max="14349" width="9.140625" style="11"/>
    <col min="14350" max="14350" width="10.140625" style="11" bestFit="1" customWidth="1"/>
    <col min="14351" max="14351" width="9.140625" style="11"/>
    <col min="14352" max="14352" width="12.42578125" style="11" customWidth="1"/>
    <col min="14353" max="14592" width="9.140625" style="11"/>
    <col min="14593" max="14593" width="16.28515625" style="11" customWidth="1"/>
    <col min="14594" max="14594" width="14.7109375" style="11" customWidth="1"/>
    <col min="14595" max="14595" width="16.7109375" style="11" customWidth="1"/>
    <col min="14596" max="14597" width="27" style="11" customWidth="1"/>
    <col min="14598" max="14598" width="17.85546875" style="11" customWidth="1"/>
    <col min="14599" max="14599" width="15" style="11" customWidth="1"/>
    <col min="14600" max="14600" width="19.28515625" style="11" customWidth="1"/>
    <col min="14601" max="14601" width="14.140625" style="11" customWidth="1"/>
    <col min="14602" max="14602" width="18.7109375" style="11" customWidth="1"/>
    <col min="14603" max="14603" width="13" style="11" customWidth="1"/>
    <col min="14604" max="14604" width="74.85546875" style="11" customWidth="1"/>
    <col min="14605" max="14605" width="9.140625" style="11"/>
    <col min="14606" max="14606" width="10.140625" style="11" bestFit="1" customWidth="1"/>
    <col min="14607" max="14607" width="9.140625" style="11"/>
    <col min="14608" max="14608" width="12.42578125" style="11" customWidth="1"/>
    <col min="14609" max="14848" width="9.140625" style="11"/>
    <col min="14849" max="14849" width="16.28515625" style="11" customWidth="1"/>
    <col min="14850" max="14850" width="14.7109375" style="11" customWidth="1"/>
    <col min="14851" max="14851" width="16.7109375" style="11" customWidth="1"/>
    <col min="14852" max="14853" width="27" style="11" customWidth="1"/>
    <col min="14854" max="14854" width="17.85546875" style="11" customWidth="1"/>
    <col min="14855" max="14855" width="15" style="11" customWidth="1"/>
    <col min="14856" max="14856" width="19.28515625" style="11" customWidth="1"/>
    <col min="14857" max="14857" width="14.140625" style="11" customWidth="1"/>
    <col min="14858" max="14858" width="18.7109375" style="11" customWidth="1"/>
    <col min="14859" max="14859" width="13" style="11" customWidth="1"/>
    <col min="14860" max="14860" width="74.85546875" style="11" customWidth="1"/>
    <col min="14861" max="14861" width="9.140625" style="11"/>
    <col min="14862" max="14862" width="10.140625" style="11" bestFit="1" customWidth="1"/>
    <col min="14863" max="14863" width="9.140625" style="11"/>
    <col min="14864" max="14864" width="12.42578125" style="11" customWidth="1"/>
    <col min="14865" max="15104" width="9.140625" style="11"/>
    <col min="15105" max="15105" width="16.28515625" style="11" customWidth="1"/>
    <col min="15106" max="15106" width="14.7109375" style="11" customWidth="1"/>
    <col min="15107" max="15107" width="16.7109375" style="11" customWidth="1"/>
    <col min="15108" max="15109" width="27" style="11" customWidth="1"/>
    <col min="15110" max="15110" width="17.85546875" style="11" customWidth="1"/>
    <col min="15111" max="15111" width="15" style="11" customWidth="1"/>
    <col min="15112" max="15112" width="19.28515625" style="11" customWidth="1"/>
    <col min="15113" max="15113" width="14.140625" style="11" customWidth="1"/>
    <col min="15114" max="15114" width="18.7109375" style="11" customWidth="1"/>
    <col min="15115" max="15115" width="13" style="11" customWidth="1"/>
    <col min="15116" max="15116" width="74.85546875" style="11" customWidth="1"/>
    <col min="15117" max="15117" width="9.140625" style="11"/>
    <col min="15118" max="15118" width="10.140625" style="11" bestFit="1" customWidth="1"/>
    <col min="15119" max="15119" width="9.140625" style="11"/>
    <col min="15120" max="15120" width="12.42578125" style="11" customWidth="1"/>
    <col min="15121" max="15360" width="9.140625" style="11"/>
    <col min="15361" max="15361" width="16.28515625" style="11" customWidth="1"/>
    <col min="15362" max="15362" width="14.7109375" style="11" customWidth="1"/>
    <col min="15363" max="15363" width="16.7109375" style="11" customWidth="1"/>
    <col min="15364" max="15365" width="27" style="11" customWidth="1"/>
    <col min="15366" max="15366" width="17.85546875" style="11" customWidth="1"/>
    <col min="15367" max="15367" width="15" style="11" customWidth="1"/>
    <col min="15368" max="15368" width="19.28515625" style="11" customWidth="1"/>
    <col min="15369" max="15369" width="14.140625" style="11" customWidth="1"/>
    <col min="15370" max="15370" width="18.7109375" style="11" customWidth="1"/>
    <col min="15371" max="15371" width="13" style="11" customWidth="1"/>
    <col min="15372" max="15372" width="74.85546875" style="11" customWidth="1"/>
    <col min="15373" max="15373" width="9.140625" style="11"/>
    <col min="15374" max="15374" width="10.140625" style="11" bestFit="1" customWidth="1"/>
    <col min="15375" max="15375" width="9.140625" style="11"/>
    <col min="15376" max="15376" width="12.42578125" style="11" customWidth="1"/>
    <col min="15377" max="15616" width="9.140625" style="11"/>
    <col min="15617" max="15617" width="16.28515625" style="11" customWidth="1"/>
    <col min="15618" max="15618" width="14.7109375" style="11" customWidth="1"/>
    <col min="15619" max="15619" width="16.7109375" style="11" customWidth="1"/>
    <col min="15620" max="15621" width="27" style="11" customWidth="1"/>
    <col min="15622" max="15622" width="17.85546875" style="11" customWidth="1"/>
    <col min="15623" max="15623" width="15" style="11" customWidth="1"/>
    <col min="15624" max="15624" width="19.28515625" style="11" customWidth="1"/>
    <col min="15625" max="15625" width="14.140625" style="11" customWidth="1"/>
    <col min="15626" max="15626" width="18.7109375" style="11" customWidth="1"/>
    <col min="15627" max="15627" width="13" style="11" customWidth="1"/>
    <col min="15628" max="15628" width="74.85546875" style="11" customWidth="1"/>
    <col min="15629" max="15629" width="9.140625" style="11"/>
    <col min="15630" max="15630" width="10.140625" style="11" bestFit="1" customWidth="1"/>
    <col min="15631" max="15631" width="9.140625" style="11"/>
    <col min="15632" max="15632" width="12.42578125" style="11" customWidth="1"/>
    <col min="15633" max="15872" width="9.140625" style="11"/>
    <col min="15873" max="15873" width="16.28515625" style="11" customWidth="1"/>
    <col min="15874" max="15874" width="14.7109375" style="11" customWidth="1"/>
    <col min="15875" max="15875" width="16.7109375" style="11" customWidth="1"/>
    <col min="15876" max="15877" width="27" style="11" customWidth="1"/>
    <col min="15878" max="15878" width="17.85546875" style="11" customWidth="1"/>
    <col min="15879" max="15879" width="15" style="11" customWidth="1"/>
    <col min="15880" max="15880" width="19.28515625" style="11" customWidth="1"/>
    <col min="15881" max="15881" width="14.140625" style="11" customWidth="1"/>
    <col min="15882" max="15882" width="18.7109375" style="11" customWidth="1"/>
    <col min="15883" max="15883" width="13" style="11" customWidth="1"/>
    <col min="15884" max="15884" width="74.85546875" style="11" customWidth="1"/>
    <col min="15885" max="15885" width="9.140625" style="11"/>
    <col min="15886" max="15886" width="10.140625" style="11" bestFit="1" customWidth="1"/>
    <col min="15887" max="15887" width="9.140625" style="11"/>
    <col min="15888" max="15888" width="12.42578125" style="11" customWidth="1"/>
    <col min="15889" max="16128" width="9.140625" style="11"/>
    <col min="16129" max="16129" width="16.28515625" style="11" customWidth="1"/>
    <col min="16130" max="16130" width="14.7109375" style="11" customWidth="1"/>
    <col min="16131" max="16131" width="16.7109375" style="11" customWidth="1"/>
    <col min="16132" max="16133" width="27" style="11" customWidth="1"/>
    <col min="16134" max="16134" width="17.85546875" style="11" customWidth="1"/>
    <col min="16135" max="16135" width="15" style="11" customWidth="1"/>
    <col min="16136" max="16136" width="19.28515625" style="11" customWidth="1"/>
    <col min="16137" max="16137" width="14.140625" style="11" customWidth="1"/>
    <col min="16138" max="16138" width="18.7109375" style="11" customWidth="1"/>
    <col min="16139" max="16139" width="13" style="11" customWidth="1"/>
    <col min="16140" max="16140" width="74.85546875" style="11" customWidth="1"/>
    <col min="16141" max="16141" width="9.140625" style="11"/>
    <col min="16142" max="16142" width="10.140625" style="11" bestFit="1" customWidth="1"/>
    <col min="16143" max="16143" width="9.140625" style="11"/>
    <col min="16144" max="16144" width="12.42578125" style="11" customWidth="1"/>
    <col min="16145" max="16384" width="9.140625" style="11"/>
  </cols>
  <sheetData>
    <row r="1" spans="1:10" x14ac:dyDescent="0.25">
      <c r="A1" s="7" t="s">
        <v>24</v>
      </c>
      <c r="B1" s="7" t="s">
        <v>518</v>
      </c>
      <c r="C1" s="8" t="s">
        <v>27</v>
      </c>
      <c r="D1" s="9" t="s">
        <v>28</v>
      </c>
      <c r="E1" s="7" t="s">
        <v>25</v>
      </c>
      <c r="F1" s="7" t="s">
        <v>26</v>
      </c>
      <c r="G1" s="7" t="s">
        <v>0</v>
      </c>
      <c r="H1" s="7" t="s">
        <v>1</v>
      </c>
      <c r="I1" s="10" t="s">
        <v>7</v>
      </c>
      <c r="J1" s="10" t="s">
        <v>42</v>
      </c>
    </row>
    <row r="2" spans="1:10" x14ac:dyDescent="0.25">
      <c r="A2" s="31" t="s">
        <v>22</v>
      </c>
      <c r="B2" s="31" t="s">
        <v>44</v>
      </c>
      <c r="C2" s="12">
        <v>42215</v>
      </c>
      <c r="D2" s="13">
        <v>0.63145833333333334</v>
      </c>
      <c r="E2" s="98">
        <v>-31.37310265</v>
      </c>
      <c r="F2" s="98">
        <v>-58.122966769999998</v>
      </c>
      <c r="G2" s="11">
        <v>-4056181.70753593</v>
      </c>
      <c r="H2" s="11">
        <v>3906657.9134013699</v>
      </c>
      <c r="I2" s="11" t="s">
        <v>40</v>
      </c>
    </row>
    <row r="3" spans="1:10" x14ac:dyDescent="0.25">
      <c r="A3" s="31" t="s">
        <v>22</v>
      </c>
      <c r="B3" s="31" t="s">
        <v>45</v>
      </c>
      <c r="C3" s="12">
        <v>42215</v>
      </c>
      <c r="D3" s="13">
        <v>0.69265046296296295</v>
      </c>
      <c r="E3" s="11">
        <v>-31.375126210000001</v>
      </c>
      <c r="F3" s="11">
        <v>-58.12134898</v>
      </c>
      <c r="G3" s="11">
        <v>-4056483.65092088</v>
      </c>
      <c r="H3" s="11">
        <v>3906735.91613252</v>
      </c>
      <c r="I3" s="11" t="s">
        <v>40</v>
      </c>
    </row>
    <row r="4" spans="1:10" x14ac:dyDescent="0.25">
      <c r="A4" s="31" t="s">
        <v>22</v>
      </c>
      <c r="B4" s="31" t="s">
        <v>46</v>
      </c>
      <c r="C4" s="12">
        <v>42215</v>
      </c>
      <c r="D4" s="13">
        <v>0.6959953703703704</v>
      </c>
      <c r="E4" s="11">
        <v>-31.373812090000001</v>
      </c>
      <c r="F4" s="11">
        <v>-58.123203060000002</v>
      </c>
      <c r="G4" s="11">
        <v>-4056257.63723116</v>
      </c>
      <c r="H4" s="11">
        <v>3906602.8890659101</v>
      </c>
      <c r="I4" s="11" t="s">
        <v>40</v>
      </c>
    </row>
    <row r="5" spans="1:10" x14ac:dyDescent="0.25">
      <c r="A5" s="31" t="s">
        <v>22</v>
      </c>
      <c r="B5" s="31" t="s">
        <v>47</v>
      </c>
      <c r="C5" s="12">
        <v>42218</v>
      </c>
      <c r="D5" s="13">
        <v>0.42325231481481485</v>
      </c>
      <c r="E5" s="11">
        <v>-31.380925640000001</v>
      </c>
      <c r="F5" s="11">
        <v>-58.119557270000001</v>
      </c>
      <c r="G5" s="11">
        <v>-4057243.0324967499</v>
      </c>
      <c r="H5" s="11">
        <v>3906667.7656171001</v>
      </c>
      <c r="I5" s="11" t="s">
        <v>40</v>
      </c>
    </row>
    <row r="6" spans="1:10" x14ac:dyDescent="0.25">
      <c r="A6" s="31" t="s">
        <v>22</v>
      </c>
      <c r="B6" s="31" t="s">
        <v>48</v>
      </c>
      <c r="C6" s="12" t="s">
        <v>38</v>
      </c>
      <c r="D6" s="13">
        <v>0.50694444444444442</v>
      </c>
      <c r="E6" s="11">
        <v>-31.3782028</v>
      </c>
      <c r="F6" s="11">
        <v>-58.121827770000003</v>
      </c>
      <c r="I6" s="11" t="s">
        <v>40</v>
      </c>
    </row>
    <row r="7" spans="1:10" x14ac:dyDescent="0.25">
      <c r="A7" s="31" t="s">
        <v>22</v>
      </c>
      <c r="B7" s="31" t="s">
        <v>49</v>
      </c>
      <c r="C7" s="12">
        <v>42218</v>
      </c>
      <c r="D7" s="13">
        <v>0.68069444444444438</v>
      </c>
      <c r="E7" s="11">
        <v>-31.368933819999999</v>
      </c>
      <c r="F7" s="11">
        <v>-58.128491199999999</v>
      </c>
      <c r="G7" s="11">
        <v>-4055478.0587013699</v>
      </c>
      <c r="H7" s="11">
        <v>3906272.4749118099</v>
      </c>
      <c r="I7" s="11" t="s">
        <v>40</v>
      </c>
    </row>
    <row r="8" spans="1:10" x14ac:dyDescent="0.25">
      <c r="A8" s="31" t="s">
        <v>22</v>
      </c>
      <c r="B8" s="31" t="s">
        <v>50</v>
      </c>
      <c r="C8" s="12">
        <v>42219</v>
      </c>
      <c r="D8" s="13">
        <v>0.50384259259259256</v>
      </c>
      <c r="E8" s="11">
        <v>-31.367848949999999</v>
      </c>
      <c r="F8" s="11">
        <v>-58.114944620000003</v>
      </c>
      <c r="G8" s="11">
        <v>-4055853.0675600502</v>
      </c>
      <c r="H8" s="11">
        <v>3907708.5205498599</v>
      </c>
      <c r="I8" s="11" t="s">
        <v>40</v>
      </c>
    </row>
    <row r="9" spans="1:10" x14ac:dyDescent="0.25">
      <c r="A9" s="38" t="s">
        <v>22</v>
      </c>
      <c r="B9" s="38" t="s">
        <v>51</v>
      </c>
      <c r="C9" s="33">
        <v>42220</v>
      </c>
      <c r="D9" s="34">
        <v>0.47767361111111112</v>
      </c>
      <c r="E9" s="32">
        <v>-31.370835929999998</v>
      </c>
      <c r="F9" s="32">
        <v>-58.126784809999997</v>
      </c>
      <c r="G9" s="32">
        <v>-4055768.7818402299</v>
      </c>
      <c r="H9" s="32">
        <v>3906364.8694047402</v>
      </c>
      <c r="I9" s="32" t="s">
        <v>40</v>
      </c>
      <c r="J9" s="32"/>
    </row>
    <row r="10" spans="1:10" x14ac:dyDescent="0.25">
      <c r="A10" s="39" t="s">
        <v>23</v>
      </c>
      <c r="B10" s="39" t="s">
        <v>52</v>
      </c>
      <c r="C10" s="12">
        <v>42217</v>
      </c>
      <c r="D10" s="13">
        <v>0.58675925925925931</v>
      </c>
      <c r="E10" s="11">
        <v>-31.368968519999999</v>
      </c>
      <c r="F10" s="11">
        <v>-58.123734050000003</v>
      </c>
      <c r="G10" s="11">
        <v>-4055659.3670368399</v>
      </c>
      <c r="H10" s="11">
        <v>3906758.7136053299</v>
      </c>
      <c r="I10" s="11" t="s">
        <v>40</v>
      </c>
    </row>
    <row r="11" spans="1:10" x14ac:dyDescent="0.25">
      <c r="A11" s="39" t="s">
        <v>23</v>
      </c>
      <c r="B11" s="39" t="s">
        <v>53</v>
      </c>
      <c r="C11" s="12">
        <v>42217</v>
      </c>
      <c r="D11" s="13">
        <v>0.75135416666666666</v>
      </c>
      <c r="E11" s="11">
        <v>-31.3684905</v>
      </c>
      <c r="F11" s="11">
        <v>-58.120989649999999</v>
      </c>
      <c r="G11" s="11">
        <v>-4055704.4946977701</v>
      </c>
      <c r="H11" s="11">
        <v>3907060.8495947602</v>
      </c>
      <c r="I11" s="11" t="s">
        <v>40</v>
      </c>
    </row>
    <row r="12" spans="1:10" x14ac:dyDescent="0.25">
      <c r="A12" s="39" t="s">
        <v>23</v>
      </c>
      <c r="B12" s="39" t="s">
        <v>54</v>
      </c>
      <c r="C12" s="12">
        <v>42218</v>
      </c>
      <c r="D12" s="13">
        <v>0.39931712962962962</v>
      </c>
      <c r="E12" s="11">
        <v>-31.369307150000001</v>
      </c>
      <c r="F12" s="11">
        <v>-58.12265103</v>
      </c>
      <c r="G12" s="11">
        <v>-4055740.1503073201</v>
      </c>
      <c r="H12" s="11">
        <v>3906855.0554257599</v>
      </c>
      <c r="I12" s="11" t="s">
        <v>40</v>
      </c>
    </row>
    <row r="13" spans="1:10" x14ac:dyDescent="0.25">
      <c r="A13" s="39" t="s">
        <v>23</v>
      </c>
      <c r="B13" s="39" t="s">
        <v>55</v>
      </c>
      <c r="C13" s="12">
        <v>42218</v>
      </c>
      <c r="D13" s="13">
        <v>0.66027777777777774</v>
      </c>
      <c r="E13" s="11">
        <v>-31.369377979999999</v>
      </c>
      <c r="F13" s="11">
        <v>-58.123592729999999</v>
      </c>
      <c r="G13" s="11">
        <v>-4055713.5351609001</v>
      </c>
      <c r="H13" s="11">
        <v>3906755.4289631099</v>
      </c>
      <c r="I13" s="11" t="s">
        <v>40</v>
      </c>
    </row>
    <row r="14" spans="1:10" x14ac:dyDescent="0.25">
      <c r="A14" s="39" t="s">
        <v>23</v>
      </c>
      <c r="B14" s="39" t="s">
        <v>56</v>
      </c>
      <c r="C14" s="12">
        <v>42219</v>
      </c>
      <c r="D14" s="13">
        <v>0.48335648148148147</v>
      </c>
      <c r="E14" s="11">
        <v>-31.367596410000001</v>
      </c>
      <c r="F14" s="11">
        <v>-58.12037978</v>
      </c>
      <c r="G14" s="11">
        <v>-4055620.4228636101</v>
      </c>
      <c r="H14" s="11">
        <v>3907162.1959893699</v>
      </c>
      <c r="I14" s="11" t="s">
        <v>40</v>
      </c>
    </row>
    <row r="15" spans="1:10" x14ac:dyDescent="0.25">
      <c r="A15" s="39" t="s">
        <v>23</v>
      </c>
      <c r="B15" s="39" t="s">
        <v>57</v>
      </c>
      <c r="C15" s="12">
        <v>42220</v>
      </c>
      <c r="D15" s="13">
        <v>0.59570601851851845</v>
      </c>
      <c r="E15" s="11">
        <v>-31.369165250000002</v>
      </c>
      <c r="F15" s="11">
        <v>-58.124314750000003</v>
      </c>
      <c r="G15" s="11">
        <v>-4055661.2357538398</v>
      </c>
      <c r="H15" s="11">
        <v>3906690.6351801902</v>
      </c>
      <c r="I15" s="11" t="s">
        <v>40</v>
      </c>
    </row>
    <row r="16" spans="1:10" x14ac:dyDescent="0.25">
      <c r="A16" s="39" t="s">
        <v>23</v>
      </c>
      <c r="B16" s="39" t="s">
        <v>58</v>
      </c>
      <c r="C16" s="12">
        <v>42220</v>
      </c>
      <c r="D16" s="13">
        <v>0.61351851851851846</v>
      </c>
      <c r="E16" s="11">
        <v>-31.368389329999999</v>
      </c>
      <c r="F16" s="11">
        <v>-58.121023010000002</v>
      </c>
      <c r="G16" s="11">
        <v>-4055691.1684713</v>
      </c>
      <c r="H16" s="11">
        <v>3907061.8211942902</v>
      </c>
      <c r="I16" s="11" t="s">
        <v>40</v>
      </c>
    </row>
    <row r="17" spans="1:9" x14ac:dyDescent="0.25">
      <c r="A17" s="39" t="s">
        <v>23</v>
      </c>
      <c r="B17" s="39" t="s">
        <v>59</v>
      </c>
      <c r="C17" s="12">
        <v>42220</v>
      </c>
      <c r="D17" s="13">
        <v>0.62187499999999996</v>
      </c>
      <c r="E17" s="11">
        <v>-31.368519509999999</v>
      </c>
      <c r="F17" s="11">
        <v>-58.121456520000002</v>
      </c>
      <c r="G17" s="11">
        <v>-4055690.5692289099</v>
      </c>
      <c r="H17" s="11">
        <v>3907011.7213705601</v>
      </c>
      <c r="I17" s="11" t="s">
        <v>40</v>
      </c>
    </row>
    <row r="18" spans="1:9" ht="17.25" customHeight="1" x14ac:dyDescent="0.25">
      <c r="A18" s="39" t="s">
        <v>23</v>
      </c>
      <c r="B18" s="39" t="s">
        <v>60</v>
      </c>
      <c r="C18" s="12">
        <v>42220</v>
      </c>
      <c r="D18" s="13">
        <v>0.63454861111111105</v>
      </c>
      <c r="E18" s="11">
        <v>-31.368508779999999</v>
      </c>
      <c r="F18" s="11">
        <v>-58.12145795</v>
      </c>
      <c r="G18" s="11">
        <v>-4055689.2343909601</v>
      </c>
      <c r="H18" s="11">
        <v>3907012.0405602702</v>
      </c>
      <c r="I18" s="11" t="s">
        <v>40</v>
      </c>
    </row>
    <row r="19" spans="1:9" x14ac:dyDescent="0.25">
      <c r="A19" s="39" t="s">
        <v>23</v>
      </c>
      <c r="B19" s="39" t="s">
        <v>61</v>
      </c>
      <c r="C19" s="12">
        <v>42221</v>
      </c>
      <c r="D19" s="13">
        <v>0.38674768518518521</v>
      </c>
      <c r="E19" s="11">
        <v>-31.368505760000001</v>
      </c>
      <c r="F19" s="11">
        <v>-58.121464320000001</v>
      </c>
      <c r="G19" s="11">
        <v>-4055688.6364144501</v>
      </c>
      <c r="H19" s="11">
        <v>3907011.5185396802</v>
      </c>
      <c r="I19" s="11" t="s">
        <v>40</v>
      </c>
    </row>
    <row r="20" spans="1:9" x14ac:dyDescent="0.25">
      <c r="A20" s="39" t="s">
        <v>23</v>
      </c>
      <c r="B20" s="39" t="s">
        <v>62</v>
      </c>
      <c r="C20" s="12">
        <v>42221</v>
      </c>
      <c r="D20" s="13">
        <v>0.49702546296296296</v>
      </c>
      <c r="E20" s="11">
        <v>-31.369323080000001</v>
      </c>
      <c r="F20" s="11">
        <v>-58.12295898</v>
      </c>
      <c r="G20" s="11">
        <v>-4055730.58278945</v>
      </c>
      <c r="H20" s="11">
        <v>3906822.7899804101</v>
      </c>
      <c r="I20" s="11" t="s">
        <v>40</v>
      </c>
    </row>
    <row r="21" spans="1:9" x14ac:dyDescent="0.25">
      <c r="A21" s="39" t="s">
        <v>23</v>
      </c>
      <c r="B21" s="39" t="s">
        <v>63</v>
      </c>
      <c r="C21" s="12">
        <v>42221</v>
      </c>
      <c r="D21" s="13">
        <v>0.50049768518518511</v>
      </c>
      <c r="E21" s="11">
        <v>-31.369481159999999</v>
      </c>
      <c r="F21" s="11">
        <v>-58.122562430000002</v>
      </c>
      <c r="G21" s="11">
        <v>-4055764.2336513801</v>
      </c>
      <c r="H21" s="11">
        <v>3906856.5856295</v>
      </c>
      <c r="I21" s="11" t="s">
        <v>40</v>
      </c>
    </row>
    <row r="22" spans="1:9" x14ac:dyDescent="0.25">
      <c r="A22" s="39" t="s">
        <v>23</v>
      </c>
      <c r="B22" s="39" t="s">
        <v>64</v>
      </c>
      <c r="C22" s="12">
        <v>42221</v>
      </c>
      <c r="D22" s="13">
        <v>0.50182870370370369</v>
      </c>
      <c r="E22" s="11">
        <v>-31.369454170000001</v>
      </c>
      <c r="F22" s="11">
        <v>-58.122667040000003</v>
      </c>
      <c r="G22" s="11">
        <v>-4055757.1136217099</v>
      </c>
      <c r="H22" s="11">
        <v>3906847.0317086498</v>
      </c>
      <c r="I22" s="11" t="s">
        <v>40</v>
      </c>
    </row>
    <row r="23" spans="1:9" x14ac:dyDescent="0.25">
      <c r="A23" s="39" t="s">
        <v>23</v>
      </c>
      <c r="B23" s="39" t="s">
        <v>65</v>
      </c>
      <c r="C23" s="12">
        <v>42221</v>
      </c>
      <c r="D23" s="13">
        <v>0.5037152777777778</v>
      </c>
      <c r="E23" s="11">
        <v>-31.3694354</v>
      </c>
      <c r="F23" s="11">
        <v>-58.122702320000002</v>
      </c>
      <c r="G23" s="11">
        <v>-4055753.55771355</v>
      </c>
      <c r="H23" s="11">
        <v>3906844.2292957599</v>
      </c>
      <c r="I23" s="11" t="s">
        <v>40</v>
      </c>
    </row>
    <row r="24" spans="1:9" x14ac:dyDescent="0.25">
      <c r="A24" s="39" t="s">
        <v>23</v>
      </c>
      <c r="B24" s="39" t="s">
        <v>66</v>
      </c>
      <c r="C24" s="12">
        <v>42221</v>
      </c>
      <c r="D24" s="13">
        <v>0.51380787037037035</v>
      </c>
      <c r="E24" s="11">
        <v>-31.36941436</v>
      </c>
      <c r="F24" s="11">
        <v>-58.122697379999998</v>
      </c>
      <c r="G24" s="11">
        <v>-4055751.2287586499</v>
      </c>
      <c r="H24" s="11">
        <v>3906845.6491479701</v>
      </c>
      <c r="I24" s="11" t="s">
        <v>40</v>
      </c>
    </row>
    <row r="25" spans="1:9" x14ac:dyDescent="0.25">
      <c r="A25" s="39" t="s">
        <v>23</v>
      </c>
      <c r="B25" s="39" t="s">
        <v>67</v>
      </c>
      <c r="C25" s="12">
        <v>42221</v>
      </c>
      <c r="D25" s="13">
        <v>0.52553240740740736</v>
      </c>
      <c r="E25" s="11">
        <v>-31.369413770000001</v>
      </c>
      <c r="F25" s="11">
        <v>-58.122700899999998</v>
      </c>
      <c r="G25" s="11">
        <v>-4055751.0271813702</v>
      </c>
      <c r="H25" s="11">
        <v>3906845.3138572802</v>
      </c>
      <c r="I25" s="11" t="s">
        <v>40</v>
      </c>
    </row>
    <row r="26" spans="1:9" x14ac:dyDescent="0.25">
      <c r="A26" s="39" t="s">
        <v>23</v>
      </c>
      <c r="B26" s="39" t="s">
        <v>68</v>
      </c>
      <c r="C26" s="12">
        <v>42221</v>
      </c>
      <c r="D26" s="13">
        <v>0.54627314814814809</v>
      </c>
      <c r="E26" s="11">
        <v>-31.369265909999999</v>
      </c>
      <c r="F26" s="11">
        <v>-58.124104029999998</v>
      </c>
      <c r="G26" s="11">
        <v>-4055681.1064228499</v>
      </c>
      <c r="H26" s="11">
        <v>3906707.8706806502</v>
      </c>
      <c r="I26" s="11" t="s">
        <v>40</v>
      </c>
    </row>
    <row r="27" spans="1:9" x14ac:dyDescent="0.25">
      <c r="A27" s="39" t="s">
        <v>23</v>
      </c>
      <c r="B27" s="39" t="s">
        <v>69</v>
      </c>
      <c r="C27" s="12">
        <v>42221</v>
      </c>
      <c r="D27" s="13">
        <v>0.54774305555555558</v>
      </c>
      <c r="E27" s="11">
        <v>-31.368765849999999</v>
      </c>
      <c r="F27" s="11">
        <v>-58.124326070000002</v>
      </c>
      <c r="G27" s="11">
        <v>-4055613.1111277998</v>
      </c>
      <c r="H27" s="11">
        <v>3906706.8113950398</v>
      </c>
      <c r="I27" s="11" t="s">
        <v>40</v>
      </c>
    </row>
    <row r="28" spans="1:9" x14ac:dyDescent="0.25">
      <c r="A28" s="39" t="s">
        <v>23</v>
      </c>
      <c r="B28" s="39" t="s">
        <v>70</v>
      </c>
      <c r="C28" s="12">
        <v>42221</v>
      </c>
      <c r="D28" s="13">
        <v>0.55004629629629631</v>
      </c>
      <c r="E28" s="11">
        <v>-31.368278610000001</v>
      </c>
      <c r="F28" s="11">
        <v>-58.1243026</v>
      </c>
      <c r="G28" s="11">
        <v>-4055555.7907377402</v>
      </c>
      <c r="H28" s="11">
        <v>3906730.3673168099</v>
      </c>
      <c r="I28" s="11" t="s">
        <v>40</v>
      </c>
    </row>
    <row r="29" spans="1:9" x14ac:dyDescent="0.25">
      <c r="A29" s="39" t="s">
        <v>23</v>
      </c>
      <c r="B29" s="39" t="s">
        <v>71</v>
      </c>
      <c r="C29" s="12">
        <v>42221</v>
      </c>
      <c r="D29" s="13">
        <v>0.55685185185185182</v>
      </c>
      <c r="E29" s="11">
        <v>-31.368756380000001</v>
      </c>
      <c r="F29" s="11">
        <v>-58.12148225</v>
      </c>
      <c r="G29" s="11">
        <v>-4055717.9021415501</v>
      </c>
      <c r="H29" s="11">
        <v>3906998.8002514602</v>
      </c>
      <c r="I29" s="11" t="s">
        <v>40</v>
      </c>
    </row>
    <row r="30" spans="1:9" x14ac:dyDescent="0.25">
      <c r="A30" s="39" t="s">
        <v>23</v>
      </c>
      <c r="B30" s="39" t="s">
        <v>72</v>
      </c>
      <c r="C30" s="12">
        <v>42221</v>
      </c>
      <c r="D30" s="13">
        <v>0.5693287037037037</v>
      </c>
      <c r="E30" s="11">
        <v>-31.368743129999999</v>
      </c>
      <c r="F30" s="11">
        <v>-58.121380080000002</v>
      </c>
      <c r="G30" s="11">
        <v>-4055720.12528119</v>
      </c>
      <c r="H30" s="11">
        <v>3907009.8510431098</v>
      </c>
      <c r="I30" s="11" t="s">
        <v>40</v>
      </c>
    </row>
    <row r="31" spans="1:9" x14ac:dyDescent="0.25">
      <c r="A31" s="39" t="s">
        <v>23</v>
      </c>
      <c r="B31" s="39" t="s">
        <v>73</v>
      </c>
      <c r="C31" s="12">
        <v>42221</v>
      </c>
      <c r="D31" s="13">
        <v>0.65637731481481476</v>
      </c>
      <c r="E31" s="11">
        <v>-31.36909408</v>
      </c>
      <c r="F31" s="11">
        <v>-58.121741839999999</v>
      </c>
      <c r="G31" s="11">
        <v>-4055748.5669887098</v>
      </c>
      <c r="H31" s="11">
        <v>3906957.52412544</v>
      </c>
      <c r="I31" s="11" t="s">
        <v>40</v>
      </c>
    </row>
    <row r="32" spans="1:9" x14ac:dyDescent="0.25">
      <c r="A32" s="39" t="s">
        <v>23</v>
      </c>
      <c r="B32" s="39" t="s">
        <v>74</v>
      </c>
      <c r="C32" s="12">
        <v>42221</v>
      </c>
      <c r="D32" s="13">
        <v>0.68706018518518519</v>
      </c>
      <c r="E32" s="11">
        <v>-31.368965930000002</v>
      </c>
      <c r="F32" s="11">
        <v>-58.12189188</v>
      </c>
      <c r="G32" s="11">
        <v>-4055727.67232947</v>
      </c>
      <c r="H32" s="11">
        <v>3906947.7037011799</v>
      </c>
      <c r="I32" s="11" t="s">
        <v>40</v>
      </c>
    </row>
    <row r="33" spans="1:10" x14ac:dyDescent="0.25">
      <c r="A33" s="39" t="s">
        <v>23</v>
      </c>
      <c r="B33" s="39" t="s">
        <v>75</v>
      </c>
      <c r="C33" s="12">
        <v>42221</v>
      </c>
      <c r="D33" s="13">
        <v>0.69165509259259261</v>
      </c>
      <c r="E33" s="11">
        <v>-31.369021249999999</v>
      </c>
      <c r="F33" s="11">
        <v>-58.118886549999999</v>
      </c>
      <c r="G33" s="11">
        <v>-4055846.2292134301</v>
      </c>
      <c r="H33" s="11">
        <v>3907253.44104004</v>
      </c>
      <c r="I33" s="11" t="s">
        <v>40</v>
      </c>
    </row>
    <row r="34" spans="1:10" x14ac:dyDescent="0.25">
      <c r="A34" s="39" t="s">
        <v>23</v>
      </c>
      <c r="B34" s="39" t="s">
        <v>76</v>
      </c>
      <c r="C34" s="12">
        <v>42221</v>
      </c>
      <c r="D34" s="13">
        <v>0.69871527777777775</v>
      </c>
      <c r="E34" s="11">
        <v>-31.367144790000001</v>
      </c>
      <c r="F34" s="11">
        <v>-58.11956146</v>
      </c>
      <c r="G34" s="11">
        <v>-4055596.9641249101</v>
      </c>
      <c r="H34" s="11">
        <v>3907265.70788127</v>
      </c>
      <c r="I34" s="11" t="s">
        <v>40</v>
      </c>
    </row>
    <row r="35" spans="1:10" x14ac:dyDescent="0.25">
      <c r="A35" s="39" t="s">
        <v>23</v>
      </c>
      <c r="B35" s="39" t="s">
        <v>77</v>
      </c>
      <c r="C35" s="12">
        <v>42221</v>
      </c>
      <c r="D35" s="13">
        <v>0.75034722222222217</v>
      </c>
      <c r="E35" s="11">
        <v>-31.367071030000002</v>
      </c>
      <c r="F35" s="11">
        <v>-58.119696830000002</v>
      </c>
      <c r="G35" s="11">
        <v>-4055583.1115933098</v>
      </c>
      <c r="H35" s="11">
        <v>3907255.0299900998</v>
      </c>
      <c r="I35" s="11" t="s">
        <v>40</v>
      </c>
    </row>
    <row r="36" spans="1:10" x14ac:dyDescent="0.25">
      <c r="A36" s="39" t="s">
        <v>23</v>
      </c>
      <c r="B36" s="39" t="s">
        <v>78</v>
      </c>
      <c r="C36" s="12">
        <v>42222</v>
      </c>
      <c r="D36" s="13">
        <v>0.41137731481481482</v>
      </c>
      <c r="E36" s="11">
        <v>-31.369152669999998</v>
      </c>
      <c r="F36" s="11">
        <v>-58.121684340000002</v>
      </c>
      <c r="G36" s="11">
        <v>-4055757.7066240301</v>
      </c>
      <c r="H36" s="11">
        <v>3906960.8760977001</v>
      </c>
      <c r="I36" s="11" t="s">
        <v>40</v>
      </c>
    </row>
    <row r="37" spans="1:10" x14ac:dyDescent="0.25">
      <c r="A37" s="39" t="s">
        <v>23</v>
      </c>
      <c r="B37" s="39" t="s">
        <v>79</v>
      </c>
      <c r="C37" s="12">
        <v>42222</v>
      </c>
      <c r="D37" s="13">
        <v>0.48797453703703703</v>
      </c>
      <c r="E37" s="11">
        <v>-31.370048199999999</v>
      </c>
      <c r="F37" s="11">
        <v>-58.12409624</v>
      </c>
      <c r="G37" s="11">
        <v>-4055774.8303506798</v>
      </c>
      <c r="H37" s="11">
        <v>3906674.7115098098</v>
      </c>
      <c r="I37" s="11" t="s">
        <v>40</v>
      </c>
    </row>
    <row r="38" spans="1:10" x14ac:dyDescent="0.25">
      <c r="A38" s="39" t="s">
        <v>23</v>
      </c>
      <c r="B38" s="39" t="s">
        <v>80</v>
      </c>
      <c r="C38" s="12">
        <v>42222</v>
      </c>
      <c r="D38" s="13">
        <v>0.71266203703703701</v>
      </c>
      <c r="E38" s="11">
        <v>-31.36970831</v>
      </c>
      <c r="F38" s="11">
        <v>-58.125038359999998</v>
      </c>
      <c r="G38" s="11">
        <v>-4055699.1466407501</v>
      </c>
      <c r="H38" s="11">
        <v>3906592.8719294001</v>
      </c>
      <c r="I38" s="11" t="s">
        <v>40</v>
      </c>
    </row>
    <row r="39" spans="1:10" x14ac:dyDescent="0.25">
      <c r="A39" s="40" t="s">
        <v>23</v>
      </c>
      <c r="B39" s="40" t="s">
        <v>81</v>
      </c>
      <c r="C39" s="33">
        <v>42223</v>
      </c>
      <c r="D39" s="34">
        <v>0.38469907407407411</v>
      </c>
      <c r="E39" s="32">
        <v>-31.36680574</v>
      </c>
      <c r="F39" s="32">
        <v>-58.119479570000003</v>
      </c>
      <c r="G39" s="32">
        <v>-4055559.51836491</v>
      </c>
      <c r="H39" s="32">
        <v>3907288.8239146699</v>
      </c>
      <c r="I39" s="32" t="s">
        <v>40</v>
      </c>
      <c r="J39" s="32"/>
    </row>
    <row r="40" spans="1:10" x14ac:dyDescent="0.25">
      <c r="A40" s="41" t="s">
        <v>39</v>
      </c>
      <c r="B40" s="41" t="s">
        <v>82</v>
      </c>
      <c r="C40" s="12">
        <v>42214</v>
      </c>
      <c r="D40" s="21">
        <v>0.55693287037037031</v>
      </c>
      <c r="E40" s="11">
        <v>-31.371936980000001</v>
      </c>
      <c r="F40" s="11">
        <v>-58.122898630000002</v>
      </c>
      <c r="G40" s="11">
        <v>-4056045.0243875198</v>
      </c>
      <c r="H40" s="11">
        <v>3906715.50470499</v>
      </c>
      <c r="I40" s="11" t="s">
        <v>40</v>
      </c>
    </row>
    <row r="41" spans="1:10" x14ac:dyDescent="0.25">
      <c r="A41" s="41" t="s">
        <v>39</v>
      </c>
      <c r="B41" s="41" t="s">
        <v>83</v>
      </c>
      <c r="C41" s="12">
        <v>42214</v>
      </c>
      <c r="D41" s="21">
        <v>0.57253472222222224</v>
      </c>
      <c r="E41" s="11">
        <v>-31.37188652</v>
      </c>
      <c r="F41" s="11">
        <v>-58.122832240000001</v>
      </c>
      <c r="G41" s="11">
        <v>-4056041.4705779799</v>
      </c>
      <c r="H41" s="11">
        <v>3906724.50192405</v>
      </c>
      <c r="I41" s="11" t="s">
        <v>40</v>
      </c>
    </row>
    <row r="42" spans="1:10" x14ac:dyDescent="0.25">
      <c r="A42" s="41" t="s">
        <v>39</v>
      </c>
      <c r="B42" s="41" t="s">
        <v>84</v>
      </c>
      <c r="C42" s="12">
        <v>42214</v>
      </c>
      <c r="D42" s="21">
        <v>0.62831018518518522</v>
      </c>
      <c r="E42" s="11">
        <v>-31.370792089999998</v>
      </c>
      <c r="F42" s="11">
        <v>-58.126157599999999</v>
      </c>
      <c r="G42" s="11">
        <v>-4055786.9042959199</v>
      </c>
      <c r="H42" s="11">
        <v>3906431.0772112198</v>
      </c>
      <c r="I42" s="11" t="s">
        <v>40</v>
      </c>
    </row>
    <row r="43" spans="1:10" x14ac:dyDescent="0.25">
      <c r="A43" s="41" t="s">
        <v>39</v>
      </c>
      <c r="B43" s="41" t="s">
        <v>85</v>
      </c>
      <c r="C43" s="12">
        <v>42215</v>
      </c>
      <c r="D43" s="21">
        <v>0.42197916666666663</v>
      </c>
      <c r="E43" s="11">
        <v>-31.368505930000001</v>
      </c>
      <c r="F43" s="11">
        <v>-58.130010669999997</v>
      </c>
      <c r="G43" s="11">
        <v>-4055370.3736388902</v>
      </c>
      <c r="H43" s="11">
        <v>3906135.2563261702</v>
      </c>
      <c r="I43" s="11" t="s">
        <v>40</v>
      </c>
    </row>
    <row r="44" spans="1:10" x14ac:dyDescent="0.25">
      <c r="A44" s="41" t="s">
        <v>39</v>
      </c>
      <c r="B44" s="41" t="s">
        <v>86</v>
      </c>
      <c r="C44" s="12">
        <v>42215</v>
      </c>
      <c r="D44" s="21">
        <v>0.42805555555555558</v>
      </c>
      <c r="E44" s="11">
        <v>-31.368583210000001</v>
      </c>
      <c r="F44" s="11">
        <v>-58.130722050000003</v>
      </c>
      <c r="G44" s="11">
        <v>-4055353.1153298798</v>
      </c>
      <c r="H44" s="11">
        <v>3906058.9663612898</v>
      </c>
      <c r="I44" s="11" t="s">
        <v>40</v>
      </c>
    </row>
    <row r="45" spans="1:10" x14ac:dyDescent="0.25">
      <c r="A45" s="41" t="s">
        <v>39</v>
      </c>
      <c r="B45" s="41" t="s">
        <v>87</v>
      </c>
      <c r="C45" s="12">
        <v>42215</v>
      </c>
      <c r="D45" s="21">
        <v>0.58964120370370365</v>
      </c>
      <c r="E45" s="11">
        <v>-31.373273220000002</v>
      </c>
      <c r="F45" s="11">
        <v>-58.126074109999998</v>
      </c>
      <c r="G45" s="11">
        <v>-4056086.3438679101</v>
      </c>
      <c r="H45" s="11">
        <v>3906331.9385192799</v>
      </c>
      <c r="I45" s="11" t="s">
        <v>40</v>
      </c>
    </row>
    <row r="46" spans="1:10" x14ac:dyDescent="0.25">
      <c r="A46" s="41" t="s">
        <v>39</v>
      </c>
      <c r="B46" s="41" t="s">
        <v>88</v>
      </c>
      <c r="C46" s="12">
        <v>42215</v>
      </c>
      <c r="D46" s="21">
        <v>0.73449074074074072</v>
      </c>
      <c r="E46" s="11">
        <v>-31.371323</v>
      </c>
      <c r="F46" s="11">
        <v>-58.122985300000003</v>
      </c>
      <c r="G46" s="11">
        <v>-4055968.46531663</v>
      </c>
      <c r="H46" s="11">
        <v>3906733.27308397</v>
      </c>
      <c r="I46" s="11" t="s">
        <v>40</v>
      </c>
    </row>
    <row r="47" spans="1:10" x14ac:dyDescent="0.25">
      <c r="A47" s="41" t="s">
        <v>39</v>
      </c>
      <c r="B47" s="41" t="s">
        <v>89</v>
      </c>
      <c r="C47" s="12">
        <v>42215</v>
      </c>
      <c r="D47" s="21">
        <v>0.58333333333333337</v>
      </c>
      <c r="E47" s="25">
        <v>-31.372358299999998</v>
      </c>
      <c r="F47" s="26">
        <v>-58.124183333333299</v>
      </c>
      <c r="I47" s="11" t="s">
        <v>40</v>
      </c>
    </row>
    <row r="48" spans="1:10" x14ac:dyDescent="0.25">
      <c r="A48" s="41" t="s">
        <v>39</v>
      </c>
      <c r="B48" s="41" t="s">
        <v>90</v>
      </c>
      <c r="C48" s="12">
        <v>42216</v>
      </c>
      <c r="D48" s="21">
        <v>0.62103009259259256</v>
      </c>
      <c r="E48" s="11">
        <v>-31.37193899</v>
      </c>
      <c r="F48" s="11">
        <v>-58.123196440000001</v>
      </c>
      <c r="G48" s="11">
        <v>-4056034.1717647398</v>
      </c>
      <c r="H48" s="11">
        <v>3906684.8845868399</v>
      </c>
      <c r="I48" s="11" t="s">
        <v>40</v>
      </c>
    </row>
    <row r="49" spans="1:10" x14ac:dyDescent="0.25">
      <c r="A49" s="41" t="s">
        <v>39</v>
      </c>
      <c r="B49" s="41" t="s">
        <v>91</v>
      </c>
      <c r="C49" s="12">
        <v>42217</v>
      </c>
      <c r="D49" s="21">
        <v>0.43563657407407402</v>
      </c>
      <c r="E49" s="11">
        <v>-31.371410340000001</v>
      </c>
      <c r="F49" s="11">
        <v>-58.122140229999999</v>
      </c>
      <c r="G49" s="11">
        <v>-4056010.3740096898</v>
      </c>
      <c r="H49" s="11">
        <v>3906816.1229194999</v>
      </c>
      <c r="I49" s="11" t="s">
        <v>40</v>
      </c>
    </row>
    <row r="50" spans="1:10" x14ac:dyDescent="0.25">
      <c r="A50" s="41" t="s">
        <v>39</v>
      </c>
      <c r="B50" s="41" t="s">
        <v>92</v>
      </c>
      <c r="C50" s="12">
        <v>42217</v>
      </c>
      <c r="D50" s="21">
        <v>0.64934027777777781</v>
      </c>
      <c r="E50" s="11">
        <v>-31.3712619</v>
      </c>
      <c r="F50" s="11">
        <v>-58.122511969999998</v>
      </c>
      <c r="G50" s="11">
        <v>-4055978.79826489</v>
      </c>
      <c r="H50" s="11">
        <v>3906784.4541490702</v>
      </c>
      <c r="I50" s="11" t="s">
        <v>40</v>
      </c>
    </row>
    <row r="51" spans="1:10" x14ac:dyDescent="0.25">
      <c r="A51" s="41" t="s">
        <v>39</v>
      </c>
      <c r="B51" s="41" t="s">
        <v>93</v>
      </c>
      <c r="C51" s="12">
        <v>42218</v>
      </c>
      <c r="D51" s="21">
        <v>0.47939814814814818</v>
      </c>
      <c r="E51" s="11">
        <v>-31.368769449999998</v>
      </c>
      <c r="F51" s="11">
        <v>-58.126297909999998</v>
      </c>
      <c r="G51" s="11">
        <v>-4055540.1043593599</v>
      </c>
      <c r="H51" s="11">
        <v>3906504.4835451199</v>
      </c>
      <c r="I51" s="11" t="s">
        <v>40</v>
      </c>
    </row>
    <row r="52" spans="1:10" x14ac:dyDescent="0.25">
      <c r="A52" s="41" t="s">
        <v>39</v>
      </c>
      <c r="B52" s="41" t="s">
        <v>94</v>
      </c>
      <c r="C52" s="12">
        <v>42219</v>
      </c>
      <c r="D52" s="21">
        <v>0.62964120370370369</v>
      </c>
      <c r="E52" s="11">
        <v>-31.368656210000001</v>
      </c>
      <c r="F52" s="11">
        <v>-58.127855519999997</v>
      </c>
      <c r="G52" s="11">
        <v>-4055468.5739997402</v>
      </c>
      <c r="H52" s="11">
        <v>3906349.6984371901</v>
      </c>
      <c r="I52" s="11" t="s">
        <v>40</v>
      </c>
    </row>
    <row r="53" spans="1:10" x14ac:dyDescent="0.25">
      <c r="A53" s="41" t="s">
        <v>39</v>
      </c>
      <c r="B53" s="41" t="s">
        <v>95</v>
      </c>
      <c r="C53" s="12">
        <v>42220</v>
      </c>
      <c r="D53" s="21">
        <v>0.5169907407407407</v>
      </c>
      <c r="E53" s="11">
        <v>-31.36891035</v>
      </c>
      <c r="F53" s="11">
        <v>-58.128228929999999</v>
      </c>
      <c r="G53" s="11">
        <v>-4055485.0220167199</v>
      </c>
      <c r="H53" s="11">
        <v>3906300.3835290801</v>
      </c>
      <c r="I53" s="11" t="s">
        <v>40</v>
      </c>
    </row>
    <row r="54" spans="1:10" x14ac:dyDescent="0.25">
      <c r="A54" s="41" t="s">
        <v>39</v>
      </c>
      <c r="B54" s="41" t="s">
        <v>96</v>
      </c>
      <c r="C54" s="12">
        <v>42221</v>
      </c>
      <c r="D54" s="13">
        <v>0.56592592592592594</v>
      </c>
      <c r="E54" s="11">
        <v>-31.370923269999999</v>
      </c>
      <c r="F54" s="11">
        <v>-58.127003500000001</v>
      </c>
      <c r="G54" s="11">
        <v>-4055771.0689322101</v>
      </c>
      <c r="H54" s="11">
        <v>3906338.6572476099</v>
      </c>
      <c r="I54" s="11" t="s">
        <v>40</v>
      </c>
    </row>
    <row r="55" spans="1:10" x14ac:dyDescent="0.25">
      <c r="A55" s="41" t="s">
        <v>39</v>
      </c>
      <c r="B55" s="41" t="s">
        <v>97</v>
      </c>
      <c r="C55" s="12">
        <v>42222</v>
      </c>
      <c r="D55" s="21">
        <v>0.45224537037037038</v>
      </c>
      <c r="E55" s="11">
        <v>-31.369526759999999</v>
      </c>
      <c r="F55" s="11">
        <v>-58.125141120000002</v>
      </c>
      <c r="G55" s="11">
        <v>-4055673.6359220501</v>
      </c>
      <c r="H55" s="11">
        <v>3906590.2166019701</v>
      </c>
      <c r="I55" s="11" t="s">
        <v>40</v>
      </c>
    </row>
    <row r="56" spans="1:10" x14ac:dyDescent="0.25">
      <c r="A56" s="41" t="s">
        <v>39</v>
      </c>
      <c r="B56" s="41" t="s">
        <v>98</v>
      </c>
      <c r="C56" s="12">
        <v>42222</v>
      </c>
      <c r="D56" s="13">
        <v>0.46190972222222221</v>
      </c>
      <c r="E56" s="11">
        <v>-31.369530449999999</v>
      </c>
      <c r="F56" s="11">
        <v>-58.125127800000001</v>
      </c>
      <c r="G56" s="11">
        <v>-4055674.5727218702</v>
      </c>
      <c r="H56" s="11">
        <v>3906591.42210727</v>
      </c>
      <c r="I56" s="11" t="s">
        <v>40</v>
      </c>
    </row>
    <row r="57" spans="1:10" x14ac:dyDescent="0.25">
      <c r="A57" s="41" t="s">
        <v>39</v>
      </c>
      <c r="B57" s="41" t="s">
        <v>99</v>
      </c>
      <c r="C57" s="12">
        <v>42222</v>
      </c>
      <c r="D57" s="13">
        <v>0.47252314814814816</v>
      </c>
      <c r="E57" s="11">
        <v>-31.369507649999999</v>
      </c>
      <c r="F57" s="11">
        <v>-58.125056890000003</v>
      </c>
      <c r="G57" s="11">
        <v>-4055674.4905116698</v>
      </c>
      <c r="H57" s="11">
        <v>3906599.6820446802</v>
      </c>
      <c r="I57" s="11" t="s">
        <v>40</v>
      </c>
    </row>
    <row r="58" spans="1:10" x14ac:dyDescent="0.25">
      <c r="A58" s="41" t="s">
        <v>39</v>
      </c>
      <c r="B58" s="41" t="s">
        <v>100</v>
      </c>
      <c r="C58" s="12">
        <v>42222</v>
      </c>
      <c r="D58" s="13">
        <v>0.50362268518518516</v>
      </c>
      <c r="E58" s="11">
        <v>-31.36954545</v>
      </c>
      <c r="F58" s="11">
        <v>-58.125139109999999</v>
      </c>
      <c r="G58" s="11">
        <v>-4055675.94303837</v>
      </c>
      <c r="H58" s="11">
        <v>3906589.6114193001</v>
      </c>
      <c r="I58" s="11" t="s">
        <v>40</v>
      </c>
    </row>
    <row r="59" spans="1:10" x14ac:dyDescent="0.25">
      <c r="A59" s="42" t="s">
        <v>39</v>
      </c>
      <c r="B59" s="42" t="s">
        <v>101</v>
      </c>
      <c r="C59" s="33">
        <v>42222</v>
      </c>
      <c r="D59" s="34">
        <v>0.59185185185185185</v>
      </c>
      <c r="E59" s="32">
        <v>-31.369562129999998</v>
      </c>
      <c r="F59" s="32">
        <v>-58.125154620000004</v>
      </c>
      <c r="G59" s="32">
        <v>-4055677.35758508</v>
      </c>
      <c r="H59" s="32">
        <v>3906587.2971913</v>
      </c>
      <c r="I59" s="32" t="s">
        <v>40</v>
      </c>
      <c r="J59" s="32"/>
    </row>
    <row r="60" spans="1:10" x14ac:dyDescent="0.25">
      <c r="A60" s="44" t="s">
        <v>29</v>
      </c>
      <c r="B60" s="44" t="s">
        <v>102</v>
      </c>
      <c r="C60" s="12">
        <v>42213</v>
      </c>
      <c r="D60" s="13">
        <v>0.59009259259259261</v>
      </c>
      <c r="E60" s="11">
        <v>-31.372987479999999</v>
      </c>
      <c r="F60" s="11">
        <v>-58.122763759999998</v>
      </c>
      <c r="G60" s="11">
        <v>-4056175.51407971</v>
      </c>
      <c r="H60" s="11">
        <v>3906683.7264989102</v>
      </c>
      <c r="I60" s="11" t="s">
        <v>40</v>
      </c>
    </row>
    <row r="61" spans="1:10" x14ac:dyDescent="0.25">
      <c r="A61" s="44" t="s">
        <v>29</v>
      </c>
      <c r="B61" s="44" t="s">
        <v>103</v>
      </c>
      <c r="C61" s="12">
        <v>42213</v>
      </c>
      <c r="D61" s="13">
        <v>0.59126157407407409</v>
      </c>
      <c r="E61" s="11">
        <v>-31.37298547</v>
      </c>
      <c r="F61" s="11">
        <v>-58.122737440000002</v>
      </c>
      <c r="G61" s="11">
        <v>-4056176.25439545</v>
      </c>
      <c r="H61" s="11">
        <v>3906686.5121629201</v>
      </c>
      <c r="I61" s="11" t="s">
        <v>40</v>
      </c>
    </row>
    <row r="62" spans="1:10" x14ac:dyDescent="0.25">
      <c r="A62" s="44" t="s">
        <v>29</v>
      </c>
      <c r="B62" s="44" t="s">
        <v>104</v>
      </c>
      <c r="C62" s="12">
        <v>42213</v>
      </c>
      <c r="D62" s="13">
        <v>0.5939699074074074</v>
      </c>
      <c r="E62" s="11">
        <v>-31.37292386</v>
      </c>
      <c r="F62" s="11">
        <v>-58.122701489999997</v>
      </c>
      <c r="G62" s="11">
        <v>-4056170.23513286</v>
      </c>
      <c r="H62" s="11">
        <v>3906692.87259258</v>
      </c>
      <c r="I62" s="11" t="s">
        <v>40</v>
      </c>
    </row>
    <row r="63" spans="1:10" x14ac:dyDescent="0.25">
      <c r="A63" s="44" t="s">
        <v>29</v>
      </c>
      <c r="B63" s="44" t="s">
        <v>105</v>
      </c>
      <c r="C63" s="12">
        <v>42213</v>
      </c>
      <c r="D63" s="13">
        <v>0.59790509259259261</v>
      </c>
      <c r="E63" s="11">
        <v>-31.3726916</v>
      </c>
      <c r="F63" s="11">
        <v>-58.122698890000002</v>
      </c>
      <c r="G63" s="11">
        <v>-4056142.5921493601</v>
      </c>
      <c r="H63" s="11">
        <v>3906703.2224383098</v>
      </c>
      <c r="I63" s="11" t="s">
        <v>40</v>
      </c>
    </row>
    <row r="64" spans="1:10" x14ac:dyDescent="0.25">
      <c r="A64" s="44" t="s">
        <v>29</v>
      </c>
      <c r="B64" s="44" t="s">
        <v>106</v>
      </c>
      <c r="C64" s="12">
        <v>42213</v>
      </c>
      <c r="D64" s="13">
        <v>0.59994212962962956</v>
      </c>
      <c r="E64" s="11">
        <v>-31.372299829999999</v>
      </c>
      <c r="F64" s="11">
        <v>-58.122891760000002</v>
      </c>
      <c r="G64" s="11">
        <v>-4056088.6172113498</v>
      </c>
      <c r="H64" s="11">
        <v>3906700.4567209799</v>
      </c>
      <c r="I64" s="11" t="s">
        <v>40</v>
      </c>
    </row>
    <row r="65" spans="1:9" x14ac:dyDescent="0.25">
      <c r="A65" s="44" t="s">
        <v>29</v>
      </c>
      <c r="B65" s="44" t="s">
        <v>107</v>
      </c>
      <c r="C65" s="12">
        <v>42213</v>
      </c>
      <c r="D65" s="13">
        <v>0.60491898148148149</v>
      </c>
      <c r="E65" s="11">
        <v>-31.371906209999999</v>
      </c>
      <c r="F65" s="11">
        <v>-58.12279779</v>
      </c>
      <c r="G65" s="11">
        <v>-4056045.1054430399</v>
      </c>
      <c r="H65" s="11">
        <v>3906727.1791067901</v>
      </c>
      <c r="I65" s="11" t="s">
        <v>40</v>
      </c>
    </row>
    <row r="66" spans="1:9" x14ac:dyDescent="0.25">
      <c r="A66" s="44" t="s">
        <v>29</v>
      </c>
      <c r="B66" s="44" t="s">
        <v>108</v>
      </c>
      <c r="C66" s="12">
        <v>42213</v>
      </c>
      <c r="D66" s="13">
        <v>0.60717592592592595</v>
      </c>
      <c r="E66" s="11">
        <v>-31.37175023</v>
      </c>
      <c r="F66" s="11">
        <v>-58.122825710000001</v>
      </c>
      <c r="G66" s="11">
        <v>-4056025.43599624</v>
      </c>
      <c r="H66" s="11">
        <v>3906731.0881161299</v>
      </c>
      <c r="I66" s="11" t="s">
        <v>40</v>
      </c>
    </row>
    <row r="67" spans="1:9" x14ac:dyDescent="0.25">
      <c r="A67" s="44" t="s">
        <v>29</v>
      </c>
      <c r="B67" s="44" t="s">
        <v>109</v>
      </c>
      <c r="C67" s="12">
        <v>42213</v>
      </c>
      <c r="D67" s="13">
        <v>0.61239583333333336</v>
      </c>
      <c r="E67" s="11">
        <v>-31.37162081</v>
      </c>
      <c r="F67" s="11">
        <v>-58.122801729999999</v>
      </c>
      <c r="G67" s="11">
        <v>-4056010.87189291</v>
      </c>
      <c r="H67" s="11">
        <v>3906739.1651162901</v>
      </c>
      <c r="I67" s="11" t="s">
        <v>40</v>
      </c>
    </row>
    <row r="68" spans="1:9" x14ac:dyDescent="0.25">
      <c r="A68" s="44" t="s">
        <v>29</v>
      </c>
      <c r="B68" s="44" t="s">
        <v>110</v>
      </c>
      <c r="C68" s="12">
        <v>42213</v>
      </c>
      <c r="D68" s="13">
        <v>0.54582175925925924</v>
      </c>
      <c r="E68" s="11">
        <v>-31.372626390000001</v>
      </c>
      <c r="F68" s="11">
        <v>-58.123512439999999</v>
      </c>
      <c r="G68" s="11">
        <v>-4056104.5009336802</v>
      </c>
      <c r="H68" s="11">
        <v>3906622.6455425001</v>
      </c>
      <c r="I68" s="11" t="s">
        <v>40</v>
      </c>
    </row>
    <row r="69" spans="1:9" x14ac:dyDescent="0.25">
      <c r="A69" s="44" t="s">
        <v>29</v>
      </c>
      <c r="B69" s="44" t="s">
        <v>111</v>
      </c>
      <c r="C69" s="12">
        <v>42214</v>
      </c>
      <c r="D69" s="13">
        <v>0.45682870370370371</v>
      </c>
      <c r="E69" s="11">
        <v>-31.3720417</v>
      </c>
      <c r="F69" s="11">
        <v>-58.122427777699997</v>
      </c>
      <c r="I69" s="11" t="s">
        <v>40</v>
      </c>
    </row>
    <row r="70" spans="1:9" x14ac:dyDescent="0.25">
      <c r="A70" s="44" t="s">
        <v>29</v>
      </c>
      <c r="B70" s="44" t="s">
        <v>112</v>
      </c>
      <c r="C70" s="12">
        <v>42214</v>
      </c>
      <c r="D70" s="13">
        <v>0.48754629629629626</v>
      </c>
      <c r="E70" s="11">
        <v>-31.372314079999999</v>
      </c>
      <c r="F70" s="11">
        <v>-58.123089739999998</v>
      </c>
      <c r="G70" s="11">
        <v>-4056082.94484122</v>
      </c>
      <c r="H70" s="11">
        <v>3906679.54038839</v>
      </c>
      <c r="I70" s="11" t="s">
        <v>40</v>
      </c>
    </row>
    <row r="71" spans="1:9" x14ac:dyDescent="0.25">
      <c r="A71" s="44" t="s">
        <v>29</v>
      </c>
      <c r="B71" s="44" t="s">
        <v>113</v>
      </c>
      <c r="C71" s="12">
        <v>42214</v>
      </c>
      <c r="D71" s="13">
        <v>0.5195833333333334</v>
      </c>
      <c r="E71" s="11">
        <v>-31.372005600000001</v>
      </c>
      <c r="F71" s="11">
        <v>-58.123325000000001</v>
      </c>
      <c r="I71" s="11" t="s">
        <v>40</v>
      </c>
    </row>
    <row r="72" spans="1:9" x14ac:dyDescent="0.25">
      <c r="A72" s="44" t="s">
        <v>29</v>
      </c>
      <c r="B72" s="44" t="s">
        <v>114</v>
      </c>
      <c r="C72" s="12">
        <v>42214</v>
      </c>
      <c r="D72" s="13">
        <v>0.55579861111111117</v>
      </c>
      <c r="E72" s="11">
        <v>-31.372147200000001</v>
      </c>
      <c r="F72" s="11">
        <v>-58.12271388888</v>
      </c>
      <c r="I72" s="11" t="s">
        <v>40</v>
      </c>
    </row>
    <row r="73" spans="1:9" x14ac:dyDescent="0.25">
      <c r="A73" s="44" t="s">
        <v>29</v>
      </c>
      <c r="B73" s="44" t="s">
        <v>115</v>
      </c>
      <c r="C73" s="12">
        <v>42214</v>
      </c>
      <c r="D73" s="13">
        <v>0.58690972222222226</v>
      </c>
      <c r="E73" s="11">
        <v>-31.371665069999999</v>
      </c>
      <c r="F73" s="11">
        <v>-58.123370780000002</v>
      </c>
      <c r="G73" s="11">
        <v>-4055994.96248896</v>
      </c>
      <c r="H73" s="11">
        <v>3906678.9017728502</v>
      </c>
      <c r="I73" s="11" t="s">
        <v>40</v>
      </c>
    </row>
    <row r="74" spans="1:9" x14ac:dyDescent="0.25">
      <c r="A74" s="44" t="s">
        <v>29</v>
      </c>
      <c r="B74" s="44" t="s">
        <v>116</v>
      </c>
      <c r="C74" s="12">
        <v>42214</v>
      </c>
      <c r="D74" s="13">
        <v>0.59085648148148151</v>
      </c>
      <c r="E74" s="11">
        <v>-31.371321829999999</v>
      </c>
      <c r="F74" s="11">
        <v>-58.123194089999998</v>
      </c>
      <c r="G74" s="11">
        <v>-4055960.5487329401</v>
      </c>
      <c r="H74" s="11">
        <v>3906711.9175338601</v>
      </c>
      <c r="I74" s="11" t="s">
        <v>40</v>
      </c>
    </row>
    <row r="75" spans="1:9" x14ac:dyDescent="0.25">
      <c r="A75" s="44" t="s">
        <v>29</v>
      </c>
      <c r="B75" s="44" t="s">
        <v>117</v>
      </c>
      <c r="C75" s="12">
        <v>42214</v>
      </c>
      <c r="D75" s="13">
        <v>0.64496527777777779</v>
      </c>
      <c r="E75" s="11">
        <v>-31.371650979999998</v>
      </c>
      <c r="F75" s="11">
        <v>-58.123038520000001</v>
      </c>
      <c r="G75" s="11">
        <v>-4056005.65539459</v>
      </c>
      <c r="H75" s="11">
        <v>3906713.5784233399</v>
      </c>
      <c r="I75" s="11" t="s">
        <v>40</v>
      </c>
    </row>
    <row r="76" spans="1:9" x14ac:dyDescent="0.25">
      <c r="A76" s="44" t="s">
        <v>29</v>
      </c>
      <c r="B76" s="44" t="s">
        <v>118</v>
      </c>
      <c r="C76" s="12">
        <v>42215</v>
      </c>
      <c r="D76" s="13">
        <v>0.49681712962962959</v>
      </c>
      <c r="E76" s="11">
        <v>-31.371688120000002</v>
      </c>
      <c r="F76" s="11">
        <v>-58.123066690000002</v>
      </c>
      <c r="G76" s="11">
        <v>-4056009.0419555502</v>
      </c>
      <c r="H76" s="11">
        <v>3906709.0779669802</v>
      </c>
      <c r="I76" s="11" t="s">
        <v>40</v>
      </c>
    </row>
    <row r="77" spans="1:9" x14ac:dyDescent="0.25">
      <c r="A77" s="44" t="s">
        <v>29</v>
      </c>
      <c r="B77" s="44" t="s">
        <v>119</v>
      </c>
      <c r="C77" s="12">
        <v>42215</v>
      </c>
      <c r="D77" s="13">
        <v>0.71225694444444443</v>
      </c>
      <c r="E77" s="11">
        <v>-31.372214580000001</v>
      </c>
      <c r="F77" s="11">
        <v>-58.122139820000001</v>
      </c>
      <c r="G77" s="11">
        <v>-4056106.4440046302</v>
      </c>
      <c r="H77" s="11">
        <v>3906781.2498204098</v>
      </c>
      <c r="I77" s="11" t="s">
        <v>40</v>
      </c>
    </row>
    <row r="78" spans="1:9" x14ac:dyDescent="0.25">
      <c r="A78" s="44" t="s">
        <v>29</v>
      </c>
      <c r="B78" s="44" t="s">
        <v>120</v>
      </c>
      <c r="C78" s="12">
        <v>42216</v>
      </c>
      <c r="D78" s="13">
        <v>0.57385416666666667</v>
      </c>
      <c r="E78" s="11">
        <v>-31.372180220000001</v>
      </c>
      <c r="F78" s="11">
        <v>-58.122622280000002</v>
      </c>
      <c r="G78" s="11">
        <v>-4056084.3692326299</v>
      </c>
      <c r="H78" s="11">
        <v>3906733.27758794</v>
      </c>
      <c r="I78" s="11" t="s">
        <v>40</v>
      </c>
    </row>
    <row r="79" spans="1:9" x14ac:dyDescent="0.25">
      <c r="A79" s="44" t="s">
        <v>29</v>
      </c>
      <c r="B79" s="44" t="s">
        <v>121</v>
      </c>
      <c r="C79" s="12">
        <v>42216</v>
      </c>
      <c r="D79" s="13">
        <v>0.7</v>
      </c>
      <c r="E79" s="11">
        <v>-31.37199171</v>
      </c>
      <c r="F79" s="11">
        <v>-58.122255320000001</v>
      </c>
      <c r="G79" s="11">
        <v>-4056075.5232468001</v>
      </c>
      <c r="H79" s="11">
        <v>3906779.0839016102</v>
      </c>
      <c r="I79" s="11" t="s">
        <v>40</v>
      </c>
    </row>
    <row r="80" spans="1:9" x14ac:dyDescent="0.25">
      <c r="A80" s="44" t="s">
        <v>29</v>
      </c>
      <c r="B80" s="44" t="s">
        <v>122</v>
      </c>
      <c r="C80" s="12">
        <v>42217</v>
      </c>
      <c r="D80" s="13">
        <v>0.42829861111111112</v>
      </c>
      <c r="E80" s="11">
        <v>-31.371984579999999</v>
      </c>
      <c r="F80" s="11">
        <v>-58.122266209999999</v>
      </c>
      <c r="G80" s="11">
        <v>-4056074.26603489</v>
      </c>
      <c r="H80" s="11">
        <v>3906778.2769464399</v>
      </c>
      <c r="I80" s="11" t="s">
        <v>40</v>
      </c>
    </row>
    <row r="81" spans="1:9" x14ac:dyDescent="0.25">
      <c r="A81" s="44" t="s">
        <v>29</v>
      </c>
      <c r="B81" s="44" t="s">
        <v>123</v>
      </c>
      <c r="C81" s="12">
        <v>42217</v>
      </c>
      <c r="D81" s="13">
        <v>0.48943287037037037</v>
      </c>
      <c r="E81" s="11">
        <v>-31.371595079999999</v>
      </c>
      <c r="F81" s="11">
        <v>-58.123305989999999</v>
      </c>
      <c r="G81" s="11">
        <v>-4055989.0164613202</v>
      </c>
      <c r="H81" s="11">
        <v>3906688.58274442</v>
      </c>
      <c r="I81" s="11" t="s">
        <v>40</v>
      </c>
    </row>
    <row r="82" spans="1:9" x14ac:dyDescent="0.25">
      <c r="A82" s="44" t="s">
        <v>29</v>
      </c>
      <c r="B82" s="44" t="s">
        <v>124</v>
      </c>
      <c r="C82" s="12">
        <v>42217</v>
      </c>
      <c r="D82" s="13">
        <v>0.54452546296296289</v>
      </c>
      <c r="E82" s="11">
        <v>-31.370548429999999</v>
      </c>
      <c r="F82" s="11">
        <v>-58.123757439999999</v>
      </c>
      <c r="G82" s="11">
        <v>-4055847.1945108199</v>
      </c>
      <c r="H82" s="11">
        <v>3906687.7331418199</v>
      </c>
      <c r="I82" s="11" t="s">
        <v>40</v>
      </c>
    </row>
    <row r="83" spans="1:9" x14ac:dyDescent="0.25">
      <c r="A83" s="44" t="s">
        <v>29</v>
      </c>
      <c r="B83" s="44" t="s">
        <v>125</v>
      </c>
      <c r="C83" s="12">
        <v>42217</v>
      </c>
      <c r="D83" s="13">
        <v>0.58880787037037041</v>
      </c>
      <c r="E83" s="11">
        <v>-31.37126408</v>
      </c>
      <c r="F83" s="11">
        <v>-58.123854919999999</v>
      </c>
      <c r="G83" s="11">
        <v>-4055929.0377229699</v>
      </c>
      <c r="H83" s="11">
        <v>3906646.67252299</v>
      </c>
      <c r="I83" s="11" t="s">
        <v>40</v>
      </c>
    </row>
    <row r="84" spans="1:9" x14ac:dyDescent="0.25">
      <c r="A84" s="44" t="s">
        <v>29</v>
      </c>
      <c r="B84" s="44" t="s">
        <v>126</v>
      </c>
      <c r="C84" s="12">
        <v>42217</v>
      </c>
      <c r="D84" s="13">
        <v>0.64265046296296291</v>
      </c>
      <c r="E84" s="11">
        <v>-31.371273970000001</v>
      </c>
      <c r="F84" s="11">
        <v>-58.123874530000002</v>
      </c>
      <c r="G84" s="11">
        <v>-4055929.48854191</v>
      </c>
      <c r="H84" s="11">
        <v>3906644.2326704198</v>
      </c>
      <c r="I84" s="11" t="s">
        <v>40</v>
      </c>
    </row>
    <row r="85" spans="1:9" x14ac:dyDescent="0.25">
      <c r="A85" s="44" t="s">
        <v>29</v>
      </c>
      <c r="B85" s="44" t="s">
        <v>127</v>
      </c>
      <c r="C85" s="12">
        <v>42217</v>
      </c>
      <c r="D85" s="13">
        <v>0.73541666666666661</v>
      </c>
      <c r="E85" s="11">
        <v>-31.372530749999999</v>
      </c>
      <c r="F85" s="11">
        <v>-58.123062240000003</v>
      </c>
      <c r="G85" s="11">
        <v>-4056109.84703115</v>
      </c>
      <c r="H85" s="11">
        <v>3906672.95355163</v>
      </c>
      <c r="I85" s="11" t="s">
        <v>40</v>
      </c>
    </row>
    <row r="86" spans="1:9" x14ac:dyDescent="0.25">
      <c r="A86" s="44" t="s">
        <v>29</v>
      </c>
      <c r="B86" s="44" t="s">
        <v>128</v>
      </c>
      <c r="C86" s="12">
        <v>42218</v>
      </c>
      <c r="D86" s="13">
        <v>0.44644675925925931</v>
      </c>
      <c r="E86" s="11">
        <v>-31.371929179999999</v>
      </c>
      <c r="F86" s="11">
        <v>-58.123643110000003</v>
      </c>
      <c r="G86" s="11">
        <v>-4056016.3630092498</v>
      </c>
      <c r="H86" s="11">
        <v>3906639.5158386901</v>
      </c>
      <c r="I86" s="11" t="s">
        <v>40</v>
      </c>
    </row>
    <row r="87" spans="1:9" x14ac:dyDescent="0.25">
      <c r="A87" s="44" t="s">
        <v>29</v>
      </c>
      <c r="B87" s="44" t="s">
        <v>129</v>
      </c>
      <c r="C87" s="12">
        <v>42218</v>
      </c>
      <c r="D87" s="13">
        <v>0.45831018518518518</v>
      </c>
      <c r="E87" s="11">
        <v>-31.371929260000002</v>
      </c>
      <c r="F87" s="11">
        <v>-58.122285329999997</v>
      </c>
      <c r="G87" s="11">
        <v>-4056066.9466828001</v>
      </c>
      <c r="H87" s="11">
        <v>3906778.7183178202</v>
      </c>
      <c r="I87" s="11" t="s">
        <v>40</v>
      </c>
    </row>
    <row r="88" spans="1:9" x14ac:dyDescent="0.25">
      <c r="A88" s="44" t="s">
        <v>29</v>
      </c>
      <c r="B88" s="44" t="s">
        <v>130</v>
      </c>
      <c r="C88" s="12">
        <v>42218</v>
      </c>
      <c r="D88" s="13">
        <v>0.64708333333333334</v>
      </c>
      <c r="E88" s="11">
        <v>-31.371727010000001</v>
      </c>
      <c r="F88" s="11">
        <v>-58.122320029999997</v>
      </c>
      <c r="G88" s="11">
        <v>-4056041.4983632499</v>
      </c>
      <c r="H88" s="11">
        <v>3906783.9410875798</v>
      </c>
      <c r="I88" s="11" t="s">
        <v>40</v>
      </c>
    </row>
    <row r="89" spans="1:9" x14ac:dyDescent="0.25">
      <c r="A89" s="44" t="s">
        <v>29</v>
      </c>
      <c r="B89" s="44" t="s">
        <v>131</v>
      </c>
      <c r="C89" s="12">
        <v>42219</v>
      </c>
      <c r="D89" s="13">
        <v>0.4699652777777778</v>
      </c>
      <c r="E89" s="11">
        <v>-31.371703199999999</v>
      </c>
      <c r="F89" s="11">
        <v>-58.123391480000002</v>
      </c>
      <c r="G89" s="11">
        <v>-4055998.7455333602</v>
      </c>
      <c r="H89" s="11">
        <v>3906675.1242258199</v>
      </c>
      <c r="I89" s="11" t="s">
        <v>40</v>
      </c>
    </row>
    <row r="90" spans="1:9" x14ac:dyDescent="0.25">
      <c r="A90" s="44" t="s">
        <v>29</v>
      </c>
      <c r="B90" s="44" t="s">
        <v>132</v>
      </c>
      <c r="C90" s="12">
        <v>42219</v>
      </c>
      <c r="D90" s="13">
        <v>0.5675</v>
      </c>
      <c r="E90" s="11">
        <v>-31.372139229999998</v>
      </c>
      <c r="F90" s="11">
        <v>-58.122137969999997</v>
      </c>
      <c r="G90" s="11">
        <v>-4056097.51347967</v>
      </c>
      <c r="H90" s="11">
        <v>3906784.7107489398</v>
      </c>
      <c r="I90" s="11" t="s">
        <v>40</v>
      </c>
    </row>
    <row r="91" spans="1:9" x14ac:dyDescent="0.25">
      <c r="A91" s="44" t="s">
        <v>29</v>
      </c>
      <c r="B91" s="44" t="s">
        <v>133</v>
      </c>
      <c r="C91" s="12">
        <v>42219</v>
      </c>
      <c r="D91" s="13">
        <v>0.57230324074074079</v>
      </c>
      <c r="E91" s="11">
        <v>-31.372500410000001</v>
      </c>
      <c r="F91" s="11">
        <v>-58.122895190000001</v>
      </c>
      <c r="G91" s="11">
        <v>-4056112.4456467</v>
      </c>
      <c r="H91" s="11">
        <v>3906691.39727447</v>
      </c>
      <c r="I91" s="11" t="s">
        <v>40</v>
      </c>
    </row>
    <row r="92" spans="1:9" x14ac:dyDescent="0.25">
      <c r="A92" s="44" t="s">
        <v>29</v>
      </c>
      <c r="B92" s="44" t="s">
        <v>134</v>
      </c>
      <c r="C92" s="12">
        <v>42219</v>
      </c>
      <c r="D92" s="13">
        <v>0.57915509259259257</v>
      </c>
      <c r="E92" s="11">
        <v>-31.372260270000002</v>
      </c>
      <c r="F92" s="11">
        <v>-58.122795029999999</v>
      </c>
      <c r="G92" s="11">
        <v>-4056087.49537087</v>
      </c>
      <c r="H92" s="11">
        <v>3906712.0912960898</v>
      </c>
      <c r="I92" s="11" t="s">
        <v>40</v>
      </c>
    </row>
    <row r="93" spans="1:9" x14ac:dyDescent="0.25">
      <c r="A93" s="44" t="s">
        <v>29</v>
      </c>
      <c r="B93" s="44" t="s">
        <v>135</v>
      </c>
      <c r="C93" s="12">
        <v>42219</v>
      </c>
      <c r="D93" s="13">
        <v>0.58937499999999998</v>
      </c>
      <c r="E93" s="11">
        <v>-31.372238809999999</v>
      </c>
      <c r="F93" s="11">
        <v>-58.121972679999999</v>
      </c>
      <c r="G93" s="11">
        <v>-4056115.5637420202</v>
      </c>
      <c r="H93" s="11">
        <v>3906797.3338325298</v>
      </c>
      <c r="I93" s="11" t="s">
        <v>40</v>
      </c>
    </row>
    <row r="94" spans="1:9" x14ac:dyDescent="0.25">
      <c r="A94" s="44" t="s">
        <v>29</v>
      </c>
      <c r="B94" s="44" t="s">
        <v>136</v>
      </c>
      <c r="C94" s="12">
        <v>42219</v>
      </c>
      <c r="D94" s="13">
        <v>0.60103009259259255</v>
      </c>
      <c r="E94" s="11">
        <v>-31.372211570000001</v>
      </c>
      <c r="F94" s="11">
        <v>-58.121982989999999</v>
      </c>
      <c r="G94" s="11">
        <v>-4056111.9262887002</v>
      </c>
      <c r="H94" s="11">
        <v>3906797.4594159601</v>
      </c>
      <c r="I94" s="11" t="s">
        <v>40</v>
      </c>
    </row>
    <row r="95" spans="1:9" x14ac:dyDescent="0.25">
      <c r="A95" s="44" t="s">
        <v>29</v>
      </c>
      <c r="B95" s="44" t="s">
        <v>137</v>
      </c>
      <c r="C95" s="12">
        <v>42220</v>
      </c>
      <c r="D95" s="13">
        <v>0.62092592592592599</v>
      </c>
      <c r="E95" s="11">
        <v>-31.372587660000001</v>
      </c>
      <c r="F95" s="11">
        <v>-58.121781409999997</v>
      </c>
      <c r="G95" s="11">
        <v>-4056164.3533687498</v>
      </c>
      <c r="H95" s="11">
        <v>3906801.7983639101</v>
      </c>
      <c r="I95" s="11" t="s">
        <v>40</v>
      </c>
    </row>
    <row r="96" spans="1:9" x14ac:dyDescent="0.25">
      <c r="A96" s="44" t="s">
        <v>29</v>
      </c>
      <c r="B96" s="44" t="s">
        <v>138</v>
      </c>
      <c r="C96" s="12">
        <v>42221</v>
      </c>
      <c r="D96" s="13">
        <v>0.3800694444444444</v>
      </c>
      <c r="E96" s="11">
        <v>-31.372450449999999</v>
      </c>
      <c r="F96" s="11">
        <v>-58.121785760000002</v>
      </c>
      <c r="G96" s="11">
        <v>-4056147.8036571401</v>
      </c>
      <c r="H96" s="11">
        <v>3906807.3093746998</v>
      </c>
      <c r="I96" s="11" t="s">
        <v>40</v>
      </c>
    </row>
    <row r="97" spans="1:10" x14ac:dyDescent="0.25">
      <c r="A97" s="44" t="s">
        <v>29</v>
      </c>
      <c r="B97" s="44" t="s">
        <v>139</v>
      </c>
      <c r="C97" s="12">
        <v>42221</v>
      </c>
      <c r="D97" s="13">
        <v>0.52288194444444447</v>
      </c>
      <c r="E97" s="11">
        <v>-31.368463510000002</v>
      </c>
      <c r="F97" s="11">
        <v>-58.121651149999998</v>
      </c>
      <c r="G97" s="11">
        <v>-4055676.6310405498</v>
      </c>
      <c r="H97" s="11">
        <v>3906994.19675826</v>
      </c>
      <c r="I97" s="11" t="s">
        <v>40</v>
      </c>
    </row>
    <row r="98" spans="1:10" x14ac:dyDescent="0.25">
      <c r="A98" s="44" t="s">
        <v>29</v>
      </c>
      <c r="B98" s="44" t="s">
        <v>140</v>
      </c>
      <c r="C98" s="12">
        <v>42221</v>
      </c>
      <c r="D98" s="13">
        <v>0.52344907407407404</v>
      </c>
      <c r="E98" s="11">
        <v>-31.372430170000001</v>
      </c>
      <c r="F98" s="11">
        <v>-58.121780819999998</v>
      </c>
      <c r="G98" s="11">
        <v>-4056145.5655275802</v>
      </c>
      <c r="H98" s="11">
        <v>3906808.6963016801</v>
      </c>
      <c r="I98" s="11" t="s">
        <v>40</v>
      </c>
    </row>
    <row r="99" spans="1:10" x14ac:dyDescent="0.25">
      <c r="A99" s="44" t="s">
        <v>29</v>
      </c>
      <c r="B99" s="44" t="s">
        <v>141</v>
      </c>
      <c r="C99" s="12">
        <v>42221</v>
      </c>
      <c r="D99" s="13">
        <v>0.64682870370370371</v>
      </c>
      <c r="E99" s="11">
        <v>-31.372483389999999</v>
      </c>
      <c r="F99" s="11">
        <v>-58.121806220000003</v>
      </c>
      <c r="G99" s="11">
        <v>-4056150.97571899</v>
      </c>
      <c r="H99" s="11">
        <v>3906803.7816383601</v>
      </c>
      <c r="I99" s="11" t="s">
        <v>40</v>
      </c>
    </row>
    <row r="100" spans="1:10" x14ac:dyDescent="0.25">
      <c r="A100" s="45" t="s">
        <v>29</v>
      </c>
      <c r="B100" s="45" t="s">
        <v>142</v>
      </c>
      <c r="C100" s="33">
        <v>42222</v>
      </c>
      <c r="D100" s="34">
        <v>0.36773148148148144</v>
      </c>
      <c r="E100" s="32">
        <v>-31.372430170000001</v>
      </c>
      <c r="F100" s="32">
        <v>-58.121795239999997</v>
      </c>
      <c r="G100" s="32">
        <v>-4056145.02838756</v>
      </c>
      <c r="H100" s="32">
        <v>3906807.21790238</v>
      </c>
      <c r="I100" s="32" t="s">
        <v>40</v>
      </c>
      <c r="J100" s="32"/>
    </row>
    <row r="101" spans="1:10" x14ac:dyDescent="0.25">
      <c r="A101" s="43" t="s">
        <v>30</v>
      </c>
      <c r="B101" s="43" t="s">
        <v>143</v>
      </c>
      <c r="C101" s="12">
        <v>42215</v>
      </c>
      <c r="D101" s="13">
        <v>0.44892361111111106</v>
      </c>
      <c r="E101" s="11">
        <v>-31.373465079999999</v>
      </c>
      <c r="F101" s="11">
        <v>-58.122447100000002</v>
      </c>
      <c r="G101" s="11">
        <v>-4056244.35099066</v>
      </c>
      <c r="H101" s="11">
        <v>3906695.4565810598</v>
      </c>
      <c r="I101" s="11" t="s">
        <v>40</v>
      </c>
    </row>
    <row r="102" spans="1:10" x14ac:dyDescent="0.25">
      <c r="A102" s="43" t="s">
        <v>30</v>
      </c>
      <c r="B102" s="43" t="s">
        <v>144</v>
      </c>
      <c r="C102" s="12">
        <v>42215</v>
      </c>
      <c r="D102" s="13">
        <v>0.56364583333333329</v>
      </c>
      <c r="E102" s="11">
        <v>-31.371819210000002</v>
      </c>
      <c r="F102" s="11">
        <v>-58.123348819999997</v>
      </c>
      <c r="G102" s="11">
        <v>-4056014.1901337202</v>
      </c>
      <c r="H102" s="11">
        <v>3906674.46175578</v>
      </c>
      <c r="I102" s="11" t="s">
        <v>40</v>
      </c>
    </row>
    <row r="103" spans="1:10" x14ac:dyDescent="0.25">
      <c r="A103" s="43" t="s">
        <v>30</v>
      </c>
      <c r="B103" s="43" t="s">
        <v>145</v>
      </c>
      <c r="C103" s="12">
        <v>42215</v>
      </c>
      <c r="D103" s="13">
        <v>0.56546296296296295</v>
      </c>
      <c r="E103" s="11">
        <v>-31.371643110000001</v>
      </c>
      <c r="F103" s="11">
        <v>-58.12369348</v>
      </c>
      <c r="G103" s="11">
        <v>-4055980.32019646</v>
      </c>
      <c r="H103" s="11">
        <v>3906646.7702811901</v>
      </c>
      <c r="I103" s="11" t="s">
        <v>40</v>
      </c>
    </row>
    <row r="104" spans="1:10" x14ac:dyDescent="0.25">
      <c r="A104" s="43" t="s">
        <v>30</v>
      </c>
      <c r="B104" s="43" t="s">
        <v>146</v>
      </c>
      <c r="C104" s="12">
        <v>42215</v>
      </c>
      <c r="D104" s="13">
        <v>0.57962962962962961</v>
      </c>
      <c r="E104" s="11">
        <v>-31.37220503</v>
      </c>
      <c r="F104" s="11">
        <v>-58.123501619999999</v>
      </c>
      <c r="G104" s="11">
        <v>-4056054.5790895801</v>
      </c>
      <c r="H104" s="11">
        <v>3906642.0469184602</v>
      </c>
      <c r="I104" s="11" t="s">
        <v>40</v>
      </c>
    </row>
    <row r="105" spans="1:10" x14ac:dyDescent="0.25">
      <c r="A105" s="43" t="s">
        <v>30</v>
      </c>
      <c r="B105" s="43" t="s">
        <v>147</v>
      </c>
      <c r="C105" s="12">
        <v>42215</v>
      </c>
      <c r="D105" s="13">
        <v>0.61902777777777784</v>
      </c>
      <c r="E105" s="11">
        <v>-31.372369979999998</v>
      </c>
      <c r="F105" s="11">
        <v>-58.122078879999997</v>
      </c>
      <c r="G105" s="11">
        <v>-4056127.2741694502</v>
      </c>
      <c r="H105" s="11">
        <v>3906780.7510659802</v>
      </c>
      <c r="I105" s="11" t="s">
        <v>40</v>
      </c>
    </row>
    <row r="106" spans="1:10" x14ac:dyDescent="0.25">
      <c r="A106" s="43" t="s">
        <v>30</v>
      </c>
      <c r="B106" s="43" t="s">
        <v>148</v>
      </c>
      <c r="C106" s="12">
        <v>42216</v>
      </c>
      <c r="D106" s="13">
        <v>0.58888888888888891</v>
      </c>
      <c r="E106" s="11">
        <v>-31.373885520000002</v>
      </c>
      <c r="F106" s="11">
        <v>-58.12241684</v>
      </c>
      <c r="G106" s="11">
        <v>-4056295.6929047201</v>
      </c>
      <c r="H106" s="11">
        <v>3906680.30544953</v>
      </c>
      <c r="I106" s="11" t="s">
        <v>40</v>
      </c>
    </row>
    <row r="107" spans="1:10" x14ac:dyDescent="0.25">
      <c r="A107" s="43" t="s">
        <v>30</v>
      </c>
      <c r="B107" s="43" t="s">
        <v>149</v>
      </c>
      <c r="C107" s="12">
        <v>42216</v>
      </c>
      <c r="D107" s="13">
        <v>0.70625000000000004</v>
      </c>
      <c r="E107" s="11">
        <v>-31.37155795</v>
      </c>
      <c r="F107" s="11">
        <v>-58.123033159999999</v>
      </c>
      <c r="G107" s="11">
        <v>-4055994.74398576</v>
      </c>
      <c r="H107" s="11">
        <v>3906718.1665802598</v>
      </c>
      <c r="I107" s="11" t="s">
        <v>40</v>
      </c>
    </row>
    <row r="108" spans="1:10" x14ac:dyDescent="0.25">
      <c r="A108" s="43" t="s">
        <v>30</v>
      </c>
      <c r="B108" s="43" t="s">
        <v>150</v>
      </c>
      <c r="C108" s="12">
        <v>42217</v>
      </c>
      <c r="D108" s="13">
        <v>0.41288194444444443</v>
      </c>
      <c r="E108" s="11">
        <v>-31.37155727</v>
      </c>
      <c r="F108" s="11">
        <v>-58.123110689999997</v>
      </c>
      <c r="G108" s="11">
        <v>-4055991.7749840999</v>
      </c>
      <c r="H108" s="11">
        <v>3906710.2473143698</v>
      </c>
      <c r="I108" s="11" t="s">
        <v>40</v>
      </c>
    </row>
    <row r="109" spans="1:10" x14ac:dyDescent="0.25">
      <c r="A109" s="43" t="s">
        <v>30</v>
      </c>
      <c r="B109" s="43" t="s">
        <v>151</v>
      </c>
      <c r="C109" s="12">
        <v>42217</v>
      </c>
      <c r="D109" s="13">
        <v>0.49444444444444446</v>
      </c>
      <c r="E109" s="11">
        <v>-31.37165375</v>
      </c>
      <c r="F109" s="11">
        <v>-58.123124859999997</v>
      </c>
      <c r="G109" s="11">
        <v>-4056002.7702930002</v>
      </c>
      <c r="H109" s="11">
        <v>3906704.60615309</v>
      </c>
      <c r="I109" s="11" t="s">
        <v>40</v>
      </c>
    </row>
    <row r="110" spans="1:10" x14ac:dyDescent="0.25">
      <c r="A110" s="43" t="s">
        <v>30</v>
      </c>
      <c r="B110" s="43" t="s">
        <v>152</v>
      </c>
      <c r="C110" s="12">
        <v>42217</v>
      </c>
      <c r="D110" s="13">
        <v>0.74021990740740751</v>
      </c>
      <c r="E110" s="11">
        <v>-31.371714520000001</v>
      </c>
      <c r="F110" s="11">
        <v>-58.12290642</v>
      </c>
      <c r="G110" s="11">
        <v>-4056018.1647034599</v>
      </c>
      <c r="H110" s="11">
        <v>3906724.36357748</v>
      </c>
      <c r="I110" s="11" t="s">
        <v>40</v>
      </c>
    </row>
    <row r="111" spans="1:10" x14ac:dyDescent="0.25">
      <c r="A111" s="43" t="s">
        <v>30</v>
      </c>
      <c r="B111" s="43" t="s">
        <v>153</v>
      </c>
      <c r="C111" s="12">
        <v>42218</v>
      </c>
      <c r="D111" s="13">
        <v>0.45049768518518518</v>
      </c>
      <c r="E111" s="11">
        <v>-31.37153649</v>
      </c>
      <c r="F111" s="11">
        <v>-58.123070210000002</v>
      </c>
      <c r="G111" s="11">
        <v>-4055990.8008912802</v>
      </c>
      <c r="H111" s="11">
        <v>3906715.2996376902</v>
      </c>
      <c r="I111" s="11" t="s">
        <v>40</v>
      </c>
    </row>
    <row r="112" spans="1:10" x14ac:dyDescent="0.25">
      <c r="A112" s="43" t="s">
        <v>30</v>
      </c>
      <c r="B112" s="43" t="s">
        <v>154</v>
      </c>
      <c r="C112" s="12">
        <v>42222</v>
      </c>
      <c r="D112" s="13">
        <v>0.42502314814814812</v>
      </c>
      <c r="E112" s="11">
        <v>-31.372904999999999</v>
      </c>
      <c r="F112" s="11">
        <v>-58.12097825</v>
      </c>
      <c r="G112" s="11">
        <v>-4056232.1729058302</v>
      </c>
      <c r="H112" s="11">
        <v>3906870.3637354602</v>
      </c>
      <c r="I112" s="11" t="s">
        <v>40</v>
      </c>
    </row>
    <row r="113" spans="1:9" x14ac:dyDescent="0.25">
      <c r="A113" s="43" t="s">
        <v>30</v>
      </c>
      <c r="B113" s="43" t="s">
        <v>155</v>
      </c>
      <c r="C113" s="12">
        <v>42222</v>
      </c>
      <c r="D113" s="13">
        <v>0.42884259259259255</v>
      </c>
      <c r="E113" s="11">
        <v>-31.37282738</v>
      </c>
      <c r="F113" s="11">
        <v>-58.121022089999997</v>
      </c>
      <c r="G113" s="11">
        <v>-4056221.2692716401</v>
      </c>
      <c r="H113" s="11">
        <v>3906869.2391109499</v>
      </c>
      <c r="I113" s="11" t="s">
        <v>40</v>
      </c>
    </row>
    <row r="114" spans="1:9" x14ac:dyDescent="0.25">
      <c r="A114" s="43" t="s">
        <v>30</v>
      </c>
      <c r="B114" s="43" t="s">
        <v>156</v>
      </c>
      <c r="C114" s="12">
        <v>42222</v>
      </c>
      <c r="D114" s="13">
        <v>0.50869212962962962</v>
      </c>
      <c r="E114" s="11">
        <v>-31.376107810000001</v>
      </c>
      <c r="F114" s="11">
        <v>-58.12238541</v>
      </c>
      <c r="G114" s="11">
        <v>-4056562.27797028</v>
      </c>
      <c r="H114" s="11">
        <v>3906587.0437828898</v>
      </c>
      <c r="I114" s="11" t="s">
        <v>40</v>
      </c>
    </row>
    <row r="115" spans="1:9" x14ac:dyDescent="0.25">
      <c r="A115" s="43" t="s">
        <v>30</v>
      </c>
      <c r="B115" s="43" t="s">
        <v>157</v>
      </c>
      <c r="C115" s="12">
        <v>42222</v>
      </c>
      <c r="D115" s="13">
        <v>0.53770833333333334</v>
      </c>
      <c r="E115" s="11">
        <v>-31.37885825</v>
      </c>
      <c r="F115" s="11">
        <v>-58.120339469999998</v>
      </c>
      <c r="G115" s="11">
        <v>-4056966.9827916701</v>
      </c>
      <c r="H115" s="11">
        <v>3906677.3583273902</v>
      </c>
      <c r="I115" s="11" t="s">
        <v>40</v>
      </c>
    </row>
    <row r="116" spans="1:9" x14ac:dyDescent="0.25">
      <c r="A116" s="43" t="s">
        <v>30</v>
      </c>
      <c r="B116" s="43" t="s">
        <v>158</v>
      </c>
      <c r="C116" s="12">
        <v>42222</v>
      </c>
      <c r="D116" s="13">
        <v>0.77619212962962969</v>
      </c>
      <c r="E116" s="11">
        <v>-31.380326759999999</v>
      </c>
      <c r="F116" s="11">
        <v>-58.118466529999999</v>
      </c>
      <c r="G116" s="11">
        <v>-4057212.14643064</v>
      </c>
      <c r="H116" s="11">
        <v>3906805.5861986098</v>
      </c>
      <c r="I116" s="11" t="s">
        <v>40</v>
      </c>
    </row>
    <row r="117" spans="1:9" x14ac:dyDescent="0.25">
      <c r="A117" s="43" t="s">
        <v>30</v>
      </c>
      <c r="B117" s="43" t="s">
        <v>159</v>
      </c>
      <c r="C117" s="12">
        <v>42223</v>
      </c>
      <c r="D117" s="13">
        <v>0.41318287037037038</v>
      </c>
      <c r="E117" s="11">
        <v>-31.3780307</v>
      </c>
      <c r="F117" s="11">
        <v>-58.120800969999998</v>
      </c>
      <c r="G117" s="11">
        <v>-4056850.9550384302</v>
      </c>
      <c r="H117" s="11">
        <v>3906665.9827839201</v>
      </c>
      <c r="I117" s="11" t="s">
        <v>40</v>
      </c>
    </row>
    <row r="118" spans="1:9" x14ac:dyDescent="0.25">
      <c r="A118" s="43" t="s">
        <v>30</v>
      </c>
      <c r="B118" s="43" t="s">
        <v>160</v>
      </c>
      <c r="C118" s="12">
        <v>42223</v>
      </c>
      <c r="D118" s="13">
        <v>0.43831018518518516</v>
      </c>
      <c r="E118" s="6">
        <v>-31.37799785</v>
      </c>
      <c r="F118" s="6">
        <v>-58.121041699999999</v>
      </c>
      <c r="G118" s="6">
        <v>-4056838.06373533</v>
      </c>
      <c r="H118" s="6">
        <v>3906642.7308456302</v>
      </c>
      <c r="I118" s="11" t="s">
        <v>40</v>
      </c>
    </row>
    <row r="119" spans="1:9" x14ac:dyDescent="0.25">
      <c r="A119" s="43" t="s">
        <v>30</v>
      </c>
      <c r="B119" s="43" t="s">
        <v>161</v>
      </c>
      <c r="C119" s="12">
        <v>42223</v>
      </c>
      <c r="D119" s="13">
        <v>0.45277777777777778</v>
      </c>
      <c r="E119" s="11">
        <v>-31.377315060000001</v>
      </c>
      <c r="F119" s="11">
        <v>-58.121181180000001</v>
      </c>
      <c r="G119" s="11">
        <v>-4056751.3212360102</v>
      </c>
      <c r="H119" s="11">
        <v>3906658.07961648</v>
      </c>
      <c r="I119" s="11" t="s">
        <v>40</v>
      </c>
    </row>
    <row r="120" spans="1:9" x14ac:dyDescent="0.25">
      <c r="A120" s="43" t="s">
        <v>30</v>
      </c>
      <c r="B120" s="43" t="s">
        <v>162</v>
      </c>
      <c r="C120" s="12">
        <v>42223</v>
      </c>
      <c r="D120" s="13">
        <v>0.46194444444444444</v>
      </c>
      <c r="E120" s="11">
        <v>-31.378559939999999</v>
      </c>
      <c r="F120" s="11">
        <v>-58.119747199999999</v>
      </c>
      <c r="G120" s="11">
        <v>-4056953.4203571798</v>
      </c>
      <c r="H120" s="11">
        <v>3906751.0279915798</v>
      </c>
      <c r="I120" s="11" t="s">
        <v>40</v>
      </c>
    </row>
    <row r="121" spans="1:9" x14ac:dyDescent="0.25">
      <c r="A121" s="43" t="s">
        <v>30</v>
      </c>
      <c r="B121" s="43" t="s">
        <v>163</v>
      </c>
      <c r="C121" s="12">
        <v>42223</v>
      </c>
      <c r="D121" s="13">
        <v>0.4700462962962963</v>
      </c>
      <c r="E121" s="11">
        <v>-31.378710139999999</v>
      </c>
      <c r="F121" s="11">
        <v>-58.119969820000001</v>
      </c>
      <c r="G121" s="11">
        <v>-4056963.0651423298</v>
      </c>
      <c r="H121" s="11">
        <v>3906721.6839949498</v>
      </c>
      <c r="I121" s="11" t="s">
        <v>40</v>
      </c>
    </row>
    <row r="122" spans="1:9" x14ac:dyDescent="0.25">
      <c r="A122" s="43" t="s">
        <v>30</v>
      </c>
      <c r="B122" s="43" t="s">
        <v>164</v>
      </c>
      <c r="C122" s="12">
        <v>42223</v>
      </c>
      <c r="D122" s="13">
        <v>0.4861111111111111</v>
      </c>
      <c r="E122" s="11">
        <v>-31.378631429999999</v>
      </c>
      <c r="F122" s="11">
        <v>-58.119950629999998</v>
      </c>
      <c r="G122" s="11">
        <v>-4056954.3796572499</v>
      </c>
      <c r="H122" s="11">
        <v>3906727.06915865</v>
      </c>
      <c r="I122" s="11" t="s">
        <v>40</v>
      </c>
    </row>
    <row r="123" spans="1:9" x14ac:dyDescent="0.25">
      <c r="A123" s="43" t="s">
        <v>30</v>
      </c>
      <c r="B123" s="43" t="s">
        <v>165</v>
      </c>
      <c r="C123" s="12">
        <v>42223</v>
      </c>
      <c r="D123" s="13">
        <v>0.48866898148148147</v>
      </c>
      <c r="E123" s="11">
        <v>-31.378622880000002</v>
      </c>
      <c r="F123" s="11">
        <v>-58.119847280000002</v>
      </c>
      <c r="G123" s="11">
        <v>-4056957.2088408102</v>
      </c>
      <c r="H123" s="11">
        <v>3906738.03525121</v>
      </c>
      <c r="I123" s="11" t="s">
        <v>40</v>
      </c>
    </row>
    <row r="124" spans="1:9" x14ac:dyDescent="0.25">
      <c r="A124" s="43" t="s">
        <v>30</v>
      </c>
      <c r="B124" s="43" t="s">
        <v>166</v>
      </c>
      <c r="C124" s="12">
        <v>42223</v>
      </c>
      <c r="D124" s="13">
        <v>0.50314814814814812</v>
      </c>
      <c r="E124" s="11">
        <v>-31.378663790000001</v>
      </c>
      <c r="F124" s="11">
        <v>-58.12062521</v>
      </c>
      <c r="G124" s="11">
        <v>-4056933.1132605402</v>
      </c>
      <c r="H124" s="11">
        <v>3906656.5102448598</v>
      </c>
      <c r="I124" s="11" t="s">
        <v>40</v>
      </c>
    </row>
    <row r="125" spans="1:9" x14ac:dyDescent="0.25">
      <c r="A125" s="43" t="s">
        <v>30</v>
      </c>
      <c r="B125" s="43" t="s">
        <v>167</v>
      </c>
      <c r="C125" s="12">
        <v>42223</v>
      </c>
      <c r="D125" s="13">
        <v>0.5770601851851852</v>
      </c>
      <c r="E125" s="11">
        <v>-31.376248629999999</v>
      </c>
      <c r="F125" s="11">
        <v>-58.12119182</v>
      </c>
      <c r="G125" s="11">
        <v>-4056623.5591003802</v>
      </c>
      <c r="H125" s="11">
        <v>3906703.2935208199</v>
      </c>
      <c r="I125" s="11" t="s">
        <v>40</v>
      </c>
    </row>
    <row r="126" spans="1:9" x14ac:dyDescent="0.25">
      <c r="A126" s="43" t="s">
        <v>30</v>
      </c>
      <c r="B126" s="43" t="s">
        <v>168</v>
      </c>
      <c r="C126" s="12">
        <v>42223</v>
      </c>
      <c r="D126" s="13">
        <v>0.60322916666666659</v>
      </c>
      <c r="E126" s="11">
        <v>-31.376297659999999</v>
      </c>
      <c r="F126" s="11">
        <v>-58.12120951</v>
      </c>
      <c r="G126" s="11">
        <v>-4056628.7558752401</v>
      </c>
      <c r="H126" s="11">
        <v>3906699.3511131802</v>
      </c>
      <c r="I126" s="11" t="s">
        <v>40</v>
      </c>
    </row>
    <row r="127" spans="1:9" x14ac:dyDescent="0.25">
      <c r="A127" s="43" t="s">
        <v>30</v>
      </c>
      <c r="B127" s="43" t="s">
        <v>169</v>
      </c>
      <c r="C127" s="12">
        <v>42223</v>
      </c>
      <c r="D127" s="13">
        <v>0.6133333333333334</v>
      </c>
      <c r="E127" s="11">
        <v>-31.376340989999999</v>
      </c>
      <c r="F127" s="11">
        <v>-58.121203469999998</v>
      </c>
      <c r="G127" s="11">
        <v>-4056634.1558783101</v>
      </c>
      <c r="H127" s="11">
        <v>3906698.0889393799</v>
      </c>
      <c r="I127" s="11" t="s">
        <v>40</v>
      </c>
    </row>
    <row r="128" spans="1:9" x14ac:dyDescent="0.25">
      <c r="A128" s="43" t="s">
        <v>30</v>
      </c>
      <c r="B128" s="43" t="s">
        <v>170</v>
      </c>
      <c r="C128" s="12">
        <v>42223</v>
      </c>
      <c r="D128" s="13">
        <v>0.62400462962962966</v>
      </c>
      <c r="E128" s="11">
        <v>-31.37633018</v>
      </c>
      <c r="F128" s="11">
        <v>-58.121212440000001</v>
      </c>
      <c r="G128" s="11">
        <v>-4056632.53066363</v>
      </c>
      <c r="H128" s="11">
        <v>3906697.6387254498</v>
      </c>
      <c r="I128" s="11" t="s">
        <v>40</v>
      </c>
    </row>
    <row r="129" spans="1:10" x14ac:dyDescent="0.25">
      <c r="A129" s="43" t="s">
        <v>30</v>
      </c>
      <c r="B129" s="43" t="s">
        <v>171</v>
      </c>
      <c r="C129" s="12">
        <v>42223</v>
      </c>
      <c r="D129" s="13">
        <v>0.64326388888888886</v>
      </c>
      <c r="E129" s="11">
        <v>-31.376325739999999</v>
      </c>
      <c r="F129" s="11">
        <v>-58.121188969999999</v>
      </c>
      <c r="G129" s="11">
        <v>-4056632.8746933001</v>
      </c>
      <c r="H129" s="11">
        <v>3906700.2375957398</v>
      </c>
      <c r="I129" s="11" t="s">
        <v>40</v>
      </c>
    </row>
    <row r="130" spans="1:10" x14ac:dyDescent="0.25">
      <c r="A130" s="43" t="s">
        <v>30</v>
      </c>
      <c r="B130" s="43" t="s">
        <v>172</v>
      </c>
      <c r="C130" s="12">
        <v>42223</v>
      </c>
      <c r="D130" s="13">
        <v>0.65503472222222225</v>
      </c>
      <c r="E130" s="11">
        <v>-31.37631803</v>
      </c>
      <c r="F130" s="11">
        <v>-58.121201550000002</v>
      </c>
      <c r="G130" s="11">
        <v>-4056631.4852379202</v>
      </c>
      <c r="H130" s="11">
        <v>3906699.2826919002</v>
      </c>
      <c r="I130" s="11" t="s">
        <v>40</v>
      </c>
    </row>
    <row r="131" spans="1:10" x14ac:dyDescent="0.25">
      <c r="A131" s="43" t="s">
        <v>30</v>
      </c>
      <c r="B131" s="43" t="s">
        <v>173</v>
      </c>
      <c r="C131" s="12">
        <v>42223</v>
      </c>
      <c r="D131" s="13">
        <v>0.66835648148148152</v>
      </c>
      <c r="E131" s="11">
        <v>-31.376299840000001</v>
      </c>
      <c r="F131" s="11">
        <v>-58.121177410000001</v>
      </c>
      <c r="G131" s="11">
        <v>-4056630.2120328802</v>
      </c>
      <c r="H131" s="11">
        <v>3906702.5472723199</v>
      </c>
      <c r="I131" s="11" t="s">
        <v>40</v>
      </c>
    </row>
    <row r="132" spans="1:10" x14ac:dyDescent="0.25">
      <c r="A132" s="46" t="s">
        <v>30</v>
      </c>
      <c r="B132" s="46" t="s">
        <v>174</v>
      </c>
      <c r="C132" s="33">
        <v>42223</v>
      </c>
      <c r="D132" s="34">
        <v>0.67444444444444451</v>
      </c>
      <c r="E132" s="32">
        <v>-31.376670239999999</v>
      </c>
      <c r="F132" s="32">
        <v>-58.121463650000003</v>
      </c>
      <c r="G132" s="32">
        <v>-4056663.78664333</v>
      </c>
      <c r="H132" s="32">
        <v>3906657.1200724598</v>
      </c>
      <c r="I132" s="32" t="s">
        <v>40</v>
      </c>
      <c r="J132" s="32"/>
    </row>
    <row r="133" spans="1:10" x14ac:dyDescent="0.25">
      <c r="A133" s="47" t="s">
        <v>31</v>
      </c>
      <c r="B133" s="47" t="s">
        <v>175</v>
      </c>
      <c r="C133" s="17">
        <v>42264</v>
      </c>
      <c r="D133" s="15">
        <v>0.56319444444444444</v>
      </c>
      <c r="E133" s="6">
        <v>-31.369599770000001</v>
      </c>
      <c r="F133" s="6">
        <v>-58.130652900000001</v>
      </c>
      <c r="G133" s="6">
        <v>-4055477.1018597102</v>
      </c>
      <c r="H133" s="6">
        <v>3906021.9413971198</v>
      </c>
      <c r="I133" s="11" t="s">
        <v>41</v>
      </c>
    </row>
    <row r="134" spans="1:10" x14ac:dyDescent="0.25">
      <c r="A134" s="47" t="s">
        <v>31</v>
      </c>
      <c r="B134" s="47" t="s">
        <v>176</v>
      </c>
      <c r="C134" s="17">
        <v>42264</v>
      </c>
      <c r="D134" s="15">
        <v>0.58194444444444449</v>
      </c>
      <c r="E134" s="6">
        <v>-31.36938091</v>
      </c>
      <c r="F134" s="6">
        <v>-58.130558430000001</v>
      </c>
      <c r="G134" s="6">
        <v>-4055454.4802016998</v>
      </c>
      <c r="H134" s="6">
        <v>3906041.1248192699</v>
      </c>
      <c r="I134" s="11" t="s">
        <v>41</v>
      </c>
    </row>
    <row r="135" spans="1:10" x14ac:dyDescent="0.25">
      <c r="A135" s="47" t="s">
        <v>31</v>
      </c>
      <c r="B135" s="47" t="s">
        <v>177</v>
      </c>
      <c r="C135" s="17">
        <v>42264</v>
      </c>
      <c r="D135" s="15">
        <v>0.58402777777777781</v>
      </c>
      <c r="E135" s="6">
        <v>-31.3693779</v>
      </c>
      <c r="F135" s="6">
        <v>-58.130666810000001</v>
      </c>
      <c r="G135" s="6">
        <v>-4055450.0851836498</v>
      </c>
      <c r="H135" s="6">
        <v>3906030.14363673</v>
      </c>
      <c r="I135" s="11" t="s">
        <v>41</v>
      </c>
    </row>
    <row r="136" spans="1:10" x14ac:dyDescent="0.25">
      <c r="A136" s="47" t="s">
        <v>31</v>
      </c>
      <c r="B136" s="47" t="s">
        <v>178</v>
      </c>
      <c r="C136" s="17">
        <v>42264</v>
      </c>
      <c r="D136" s="15">
        <v>0.59166666666666667</v>
      </c>
      <c r="E136" s="6">
        <v>-31.369123340000002</v>
      </c>
      <c r="F136" s="6">
        <v>-58.131445569999997</v>
      </c>
      <c r="G136" s="6">
        <v>-4055390.6856432101</v>
      </c>
      <c r="H136" s="6">
        <v>3905961.3469388001</v>
      </c>
      <c r="I136" s="11" t="s">
        <v>41</v>
      </c>
    </row>
    <row r="137" spans="1:10" x14ac:dyDescent="0.25">
      <c r="A137" s="47" t="s">
        <v>31</v>
      </c>
      <c r="B137" s="47" t="s">
        <v>179</v>
      </c>
      <c r="C137" s="17">
        <v>42264</v>
      </c>
      <c r="D137" s="15">
        <v>0.59444444444444444</v>
      </c>
      <c r="E137" s="6">
        <v>-31.368767949999999</v>
      </c>
      <c r="F137" s="6">
        <v>-58.13166107</v>
      </c>
      <c r="G137" s="6">
        <v>-4055340.2163288202</v>
      </c>
      <c r="H137" s="6">
        <v>3905954.67434878</v>
      </c>
      <c r="I137" s="11" t="s">
        <v>41</v>
      </c>
    </row>
    <row r="138" spans="1:10" x14ac:dyDescent="0.25">
      <c r="A138" s="47" t="s">
        <v>31</v>
      </c>
      <c r="B138" s="47" t="s">
        <v>180</v>
      </c>
      <c r="C138" s="17">
        <v>42264</v>
      </c>
      <c r="D138" s="15">
        <v>0.6069444444444444</v>
      </c>
      <c r="E138" s="6">
        <v>-31.368654450000001</v>
      </c>
      <c r="F138" s="6">
        <v>-58.131853849999999</v>
      </c>
      <c r="G138" s="6">
        <v>-4055319.4828347401</v>
      </c>
      <c r="H138" s="6">
        <v>3905939.8343681698</v>
      </c>
      <c r="I138" s="11" t="s">
        <v>41</v>
      </c>
    </row>
    <row r="139" spans="1:10" x14ac:dyDescent="0.25">
      <c r="A139" s="47" t="s">
        <v>31</v>
      </c>
      <c r="B139" s="47" t="s">
        <v>181</v>
      </c>
      <c r="C139" s="17">
        <v>42264</v>
      </c>
      <c r="D139" s="15">
        <v>0.625</v>
      </c>
      <c r="E139" s="6">
        <v>-31.368791999999999</v>
      </c>
      <c r="F139" s="6">
        <v>-58.131749999999997</v>
      </c>
      <c r="G139" s="6">
        <v>-4055339.77757764</v>
      </c>
      <c r="H139" s="6">
        <v>3905944.5129974899</v>
      </c>
      <c r="I139" s="11" t="s">
        <v>41</v>
      </c>
    </row>
    <row r="140" spans="1:10" x14ac:dyDescent="0.25">
      <c r="A140" s="47" t="s">
        <v>31</v>
      </c>
      <c r="B140" s="47" t="s">
        <v>182</v>
      </c>
      <c r="C140" s="17">
        <v>42264</v>
      </c>
      <c r="D140" s="15">
        <v>0.64583333333333337</v>
      </c>
      <c r="E140" s="6">
        <v>-31.368777080000001</v>
      </c>
      <c r="F140" s="6">
        <v>-58.131752429999999</v>
      </c>
      <c r="G140" s="6">
        <v>-4055337.9051505099</v>
      </c>
      <c r="H140" s="6">
        <v>3905944.9112935401</v>
      </c>
      <c r="I140" s="11" t="s">
        <v>41</v>
      </c>
    </row>
    <row r="141" spans="1:10" x14ac:dyDescent="0.25">
      <c r="A141" s="47" t="s">
        <v>31</v>
      </c>
      <c r="B141" s="47" t="s">
        <v>183</v>
      </c>
      <c r="C141" s="17">
        <v>42264</v>
      </c>
      <c r="D141" s="15">
        <v>0.66388888888888886</v>
      </c>
      <c r="E141" s="6">
        <v>-31.368797449999999</v>
      </c>
      <c r="F141" s="6">
        <v>-58.131673220000003</v>
      </c>
      <c r="G141" s="6">
        <v>-4055343.2872426002</v>
      </c>
      <c r="H141" s="6">
        <v>3905952.1485218601</v>
      </c>
      <c r="I141" s="11" t="s">
        <v>41</v>
      </c>
    </row>
    <row r="142" spans="1:10" x14ac:dyDescent="0.25">
      <c r="A142" s="47" t="s">
        <v>31</v>
      </c>
      <c r="B142" s="47" t="s">
        <v>184</v>
      </c>
      <c r="C142" s="17">
        <v>42264</v>
      </c>
      <c r="D142" s="15">
        <v>0.68680555555555556</v>
      </c>
      <c r="E142" s="6">
        <v>-31.36908914</v>
      </c>
      <c r="F142" s="6">
        <v>-58.130493719999997</v>
      </c>
      <c r="G142" s="6">
        <v>-4055422.04245588</v>
      </c>
      <c r="H142" s="6">
        <v>3906060.4211089802</v>
      </c>
      <c r="I142" s="11" t="s">
        <v>41</v>
      </c>
    </row>
    <row r="143" spans="1:10" x14ac:dyDescent="0.25">
      <c r="A143" s="47" t="s">
        <v>31</v>
      </c>
      <c r="B143" s="47" t="s">
        <v>185</v>
      </c>
      <c r="C143" s="17">
        <v>42264</v>
      </c>
      <c r="D143" s="15">
        <v>0.71111111111111114</v>
      </c>
      <c r="E143" s="6">
        <v>-31.36906441</v>
      </c>
      <c r="F143" s="6">
        <v>-58.130486930000004</v>
      </c>
      <c r="G143" s="6">
        <v>-4055419.3416782198</v>
      </c>
      <c r="H143" s="6">
        <v>3906062.1904596202</v>
      </c>
      <c r="I143" s="11" t="s">
        <v>41</v>
      </c>
    </row>
    <row r="144" spans="1:10" x14ac:dyDescent="0.25">
      <c r="A144" s="47" t="s">
        <v>31</v>
      </c>
      <c r="B144" s="47" t="s">
        <v>186</v>
      </c>
      <c r="C144" s="17">
        <v>42265</v>
      </c>
      <c r="D144" s="15">
        <v>0.39583333333333331</v>
      </c>
      <c r="E144" s="6">
        <v>-31.369150579999999</v>
      </c>
      <c r="F144" s="6">
        <v>-58.130441419999997</v>
      </c>
      <c r="G144" s="6">
        <v>-4055431.3278735802</v>
      </c>
      <c r="H144" s="6">
        <v>3906063.1169847101</v>
      </c>
      <c r="I144" s="11" t="s">
        <v>41</v>
      </c>
    </row>
    <row r="145" spans="1:10" x14ac:dyDescent="0.25">
      <c r="A145" s="47" t="s">
        <v>31</v>
      </c>
      <c r="B145" s="47" t="s">
        <v>187</v>
      </c>
      <c r="C145" s="17">
        <v>42265</v>
      </c>
      <c r="D145" s="15">
        <v>0.4513888888888889</v>
      </c>
      <c r="E145" s="6">
        <v>-31.369178909999999</v>
      </c>
      <c r="F145" s="6">
        <v>-58.130486769999997</v>
      </c>
      <c r="G145" s="6">
        <v>-4055433.0228271401</v>
      </c>
      <c r="H145" s="6">
        <v>3906057.2379714502</v>
      </c>
      <c r="I145" s="11" t="s">
        <v>41</v>
      </c>
    </row>
    <row r="146" spans="1:10" x14ac:dyDescent="0.25">
      <c r="A146" s="47" t="s">
        <v>31</v>
      </c>
      <c r="B146" s="47" t="s">
        <v>188</v>
      </c>
      <c r="C146" s="17">
        <v>42265</v>
      </c>
      <c r="D146" s="15">
        <v>0.46319444444444446</v>
      </c>
      <c r="E146" s="6">
        <v>-31.369183939999999</v>
      </c>
      <c r="F146" s="6">
        <v>-58.130491960000001</v>
      </c>
      <c r="G146" s="6">
        <v>-4055433.4303299799</v>
      </c>
      <c r="H146" s="6">
        <v>3906056.48757326</v>
      </c>
      <c r="I146" s="11" t="s">
        <v>41</v>
      </c>
    </row>
    <row r="147" spans="1:10" x14ac:dyDescent="0.25">
      <c r="A147" s="47" t="s">
        <v>31</v>
      </c>
      <c r="B147" s="47" t="s">
        <v>189</v>
      </c>
      <c r="C147" s="17">
        <v>42265</v>
      </c>
      <c r="D147" s="15">
        <v>0.4826388888888889</v>
      </c>
      <c r="E147" s="6">
        <v>-31.369313609999999</v>
      </c>
      <c r="F147" s="6">
        <v>-58.130431700000003</v>
      </c>
      <c r="G147" s="6">
        <v>-4055451.16111117</v>
      </c>
      <c r="H147" s="6">
        <v>3906057.0385904899</v>
      </c>
      <c r="I147" s="11" t="s">
        <v>41</v>
      </c>
    </row>
    <row r="148" spans="1:10" x14ac:dyDescent="0.25">
      <c r="A148" s="47" t="s">
        <v>31</v>
      </c>
      <c r="B148" s="47" t="s">
        <v>190</v>
      </c>
      <c r="C148" s="17">
        <v>42265</v>
      </c>
      <c r="D148" s="15">
        <v>0.50416666666666665</v>
      </c>
      <c r="E148" s="6">
        <v>-31.36934076</v>
      </c>
      <c r="F148" s="6">
        <v>-58.130470340000002</v>
      </c>
      <c r="G148" s="6">
        <v>-4055452.9649732802</v>
      </c>
      <c r="H148" s="6">
        <v>3906051.8987459601</v>
      </c>
      <c r="I148" s="11" t="s">
        <v>41</v>
      </c>
    </row>
    <row r="149" spans="1:10" x14ac:dyDescent="0.25">
      <c r="A149" s="47" t="s">
        <v>31</v>
      </c>
      <c r="B149" s="47" t="s">
        <v>191</v>
      </c>
      <c r="C149" s="18">
        <v>42265</v>
      </c>
      <c r="D149" s="22">
        <v>0.60069444444444442</v>
      </c>
      <c r="E149" s="6">
        <v>-31.3694095</v>
      </c>
      <c r="F149" s="6">
        <v>-58.131079200000002</v>
      </c>
      <c r="G149" s="6">
        <v>-4055438.5041308198</v>
      </c>
      <c r="H149" s="6">
        <v>3905986.4915312598</v>
      </c>
      <c r="I149" s="11" t="s">
        <v>41</v>
      </c>
    </row>
    <row r="150" spans="1:10" x14ac:dyDescent="0.25">
      <c r="A150" s="47" t="s">
        <v>31</v>
      </c>
      <c r="B150" s="47" t="s">
        <v>192</v>
      </c>
      <c r="C150" s="17">
        <v>42265</v>
      </c>
      <c r="D150" s="15">
        <v>0.63263888888888886</v>
      </c>
      <c r="E150" s="6">
        <v>-31.369289720000001</v>
      </c>
      <c r="F150" s="6">
        <v>-58.13064644</v>
      </c>
      <c r="G150" s="6">
        <v>-4055440.3119896799</v>
      </c>
      <c r="H150" s="6">
        <v>3906036.05878931</v>
      </c>
      <c r="I150" s="11" t="s">
        <v>41</v>
      </c>
    </row>
    <row r="151" spans="1:10" x14ac:dyDescent="0.25">
      <c r="A151" s="47" t="s">
        <v>31</v>
      </c>
      <c r="B151" s="47" t="s">
        <v>193</v>
      </c>
      <c r="C151" s="17">
        <v>42265</v>
      </c>
      <c r="D151" s="15">
        <v>0.63402777777777775</v>
      </c>
      <c r="E151" s="6">
        <v>-31.369226099999999</v>
      </c>
      <c r="F151" s="6">
        <v>-58.130508810000002</v>
      </c>
      <c r="G151" s="6">
        <v>-4055437.8382534701</v>
      </c>
      <c r="H151" s="6">
        <v>3906052.93040204</v>
      </c>
      <c r="I151" s="11" t="s">
        <v>41</v>
      </c>
    </row>
    <row r="152" spans="1:10" x14ac:dyDescent="0.25">
      <c r="A152" s="47" t="s">
        <v>31</v>
      </c>
      <c r="B152" s="47" t="s">
        <v>194</v>
      </c>
      <c r="C152" s="17">
        <v>42265</v>
      </c>
      <c r="D152" s="15">
        <v>0.63680555555555551</v>
      </c>
      <c r="E152" s="6">
        <v>-31.369307490000001</v>
      </c>
      <c r="F152" s="6">
        <v>-58.130678879999998</v>
      </c>
      <c r="G152" s="6">
        <v>-4055441.2264300301</v>
      </c>
      <c r="H152" s="6">
        <v>3906031.9616782302</v>
      </c>
      <c r="I152" s="11" t="s">
        <v>41</v>
      </c>
    </row>
    <row r="153" spans="1:10" x14ac:dyDescent="0.25">
      <c r="A153" s="47" t="s">
        <v>31</v>
      </c>
      <c r="B153" s="47" t="s">
        <v>195</v>
      </c>
      <c r="C153" s="17">
        <v>42265</v>
      </c>
      <c r="D153" s="15">
        <v>0.64444444444444449</v>
      </c>
      <c r="E153" s="6">
        <v>-31.369315870000001</v>
      </c>
      <c r="F153" s="6">
        <v>-58.130698160000001</v>
      </c>
      <c r="G153" s="6">
        <v>-4055441.5093980501</v>
      </c>
      <c r="H153" s="6">
        <v>3906029.6213077102</v>
      </c>
      <c r="I153" s="11" t="s">
        <v>41</v>
      </c>
    </row>
    <row r="154" spans="1:10" x14ac:dyDescent="0.25">
      <c r="A154" s="47" t="s">
        <v>31</v>
      </c>
      <c r="B154" s="47" t="s">
        <v>196</v>
      </c>
      <c r="C154" s="17">
        <v>42265</v>
      </c>
      <c r="D154" s="15">
        <v>0.64722222222222225</v>
      </c>
      <c r="E154" s="6">
        <v>-31.36931989</v>
      </c>
      <c r="F154" s="6">
        <v>-58.130625070000001</v>
      </c>
      <c r="G154" s="6">
        <v>-4055444.71101599</v>
      </c>
      <c r="H154" s="6">
        <v>3906036.94051213</v>
      </c>
      <c r="I154" s="11" t="s">
        <v>41</v>
      </c>
      <c r="J154" s="81" t="s">
        <v>43</v>
      </c>
    </row>
    <row r="155" spans="1:10" x14ac:dyDescent="0.25">
      <c r="A155" s="47" t="s">
        <v>31</v>
      </c>
      <c r="B155" s="47" t="s">
        <v>197</v>
      </c>
      <c r="C155" s="17">
        <v>42265</v>
      </c>
      <c r="D155" s="15">
        <v>0.67083333333333339</v>
      </c>
      <c r="E155" s="6">
        <v>-31.369322579999999</v>
      </c>
      <c r="F155" s="6">
        <v>-58.130604949999999</v>
      </c>
      <c r="G155" s="6">
        <v>-4055445.7814592202</v>
      </c>
      <c r="H155" s="6">
        <v>3906038.88660804</v>
      </c>
      <c r="I155" s="11" t="s">
        <v>41</v>
      </c>
    </row>
    <row r="156" spans="1:10" x14ac:dyDescent="0.25">
      <c r="A156" s="47" t="s">
        <v>31</v>
      </c>
      <c r="B156" s="47" t="s">
        <v>198</v>
      </c>
      <c r="C156" s="17">
        <v>42265</v>
      </c>
      <c r="D156" s="15">
        <v>0.68125000000000002</v>
      </c>
      <c r="E156" s="6">
        <v>-31.36975743</v>
      </c>
      <c r="F156" s="6">
        <v>-58.130428340000002</v>
      </c>
      <c r="G156" s="6">
        <v>-4055504.2932800399</v>
      </c>
      <c r="H156" s="6">
        <v>3906038.1226494201</v>
      </c>
      <c r="I156" s="11" t="s">
        <v>41</v>
      </c>
    </row>
    <row r="157" spans="1:10" x14ac:dyDescent="0.25">
      <c r="A157" s="47" t="s">
        <v>31</v>
      </c>
      <c r="B157" s="47" t="s">
        <v>199</v>
      </c>
      <c r="C157" s="17">
        <v>42265</v>
      </c>
      <c r="D157" s="15">
        <v>0.6972222222222223</v>
      </c>
      <c r="E157" s="6">
        <v>-31.369336489999998</v>
      </c>
      <c r="F157" s="6">
        <v>-58.130620460000003</v>
      </c>
      <c r="G157" s="6">
        <v>-4055446.86526941</v>
      </c>
      <c r="H157" s="6">
        <v>3906036.6927788099</v>
      </c>
      <c r="I157" s="11" t="s">
        <v>41</v>
      </c>
    </row>
    <row r="158" spans="1:10" x14ac:dyDescent="0.25">
      <c r="A158" s="47" t="s">
        <v>31</v>
      </c>
      <c r="B158" s="47" t="s">
        <v>200</v>
      </c>
      <c r="C158" s="17">
        <v>42266</v>
      </c>
      <c r="D158" s="15">
        <v>0.58888888888888891</v>
      </c>
      <c r="E158" s="6">
        <v>-31.36929885</v>
      </c>
      <c r="F158" s="6">
        <v>-58.13061115</v>
      </c>
      <c r="G158" s="6">
        <v>-4055442.7164389999</v>
      </c>
      <c r="H158" s="6">
        <v>3906039.2807406299</v>
      </c>
      <c r="I158" s="11" t="s">
        <v>41</v>
      </c>
    </row>
    <row r="159" spans="1:10" x14ac:dyDescent="0.25">
      <c r="A159" s="47" t="s">
        <v>31</v>
      </c>
      <c r="B159" s="47" t="s">
        <v>201</v>
      </c>
      <c r="C159" s="17">
        <v>42266</v>
      </c>
      <c r="D159" s="15">
        <v>0.58958333333333335</v>
      </c>
      <c r="E159" s="6">
        <v>-31.369361049999998</v>
      </c>
      <c r="F159" s="6">
        <v>-58.130591870000003</v>
      </c>
      <c r="G159" s="6">
        <v>-4055450.8631092599</v>
      </c>
      <c r="H159" s="6">
        <v>3906038.5581920799</v>
      </c>
      <c r="I159" s="11" t="s">
        <v>41</v>
      </c>
    </row>
    <row r="160" spans="1:10" x14ac:dyDescent="0.25">
      <c r="A160" s="47" t="s">
        <v>31</v>
      </c>
      <c r="B160" s="47" t="s">
        <v>202</v>
      </c>
      <c r="C160" s="17">
        <v>42268</v>
      </c>
      <c r="D160" s="15">
        <v>0.4375</v>
      </c>
      <c r="E160" s="6">
        <v>-31.3695561</v>
      </c>
      <c r="F160" s="6">
        <v>-58.130476880000003</v>
      </c>
      <c r="G160" s="6">
        <v>-4055478.4403157802</v>
      </c>
      <c r="H160" s="6">
        <v>3906041.8831621199</v>
      </c>
      <c r="I160" s="11" t="s">
        <v>41</v>
      </c>
    </row>
    <row r="161" spans="1:10" x14ac:dyDescent="0.25">
      <c r="A161" s="47" t="s">
        <v>31</v>
      </c>
      <c r="B161" s="47" t="s">
        <v>203</v>
      </c>
      <c r="C161" s="17">
        <v>42268</v>
      </c>
      <c r="D161" s="15">
        <v>0.46458333333333335</v>
      </c>
      <c r="E161" s="6">
        <v>-31.369589869999999</v>
      </c>
      <c r="F161" s="6">
        <v>-58.130521469999998</v>
      </c>
      <c r="G161" s="6">
        <v>-4055480.8132721698</v>
      </c>
      <c r="H161" s="6">
        <v>3906035.8460139101</v>
      </c>
      <c r="I161" s="11" t="s">
        <v>41</v>
      </c>
    </row>
    <row r="162" spans="1:10" x14ac:dyDescent="0.25">
      <c r="A162" s="47" t="s">
        <v>31</v>
      </c>
      <c r="B162" s="47" t="s">
        <v>204</v>
      </c>
      <c r="C162" s="17">
        <v>42268</v>
      </c>
      <c r="D162" s="15">
        <v>0.48819444444444443</v>
      </c>
      <c r="E162" s="6">
        <v>-31.369625670000001</v>
      </c>
      <c r="F162" s="6">
        <v>-58.130531609999998</v>
      </c>
      <c r="G162" s="6">
        <v>-4055484.71143007</v>
      </c>
      <c r="H162" s="6">
        <v>3906033.2527937801</v>
      </c>
      <c r="I162" s="11" t="s">
        <v>41</v>
      </c>
    </row>
    <row r="163" spans="1:10" x14ac:dyDescent="0.25">
      <c r="A163" s="47" t="s">
        <v>31</v>
      </c>
      <c r="B163" s="47" t="s">
        <v>205</v>
      </c>
      <c r="C163" s="17">
        <v>42268</v>
      </c>
      <c r="D163" s="15">
        <v>0.51180555555555551</v>
      </c>
      <c r="E163" s="6">
        <v>-31.369619799999999</v>
      </c>
      <c r="F163" s="6">
        <v>-58.130524739999998</v>
      </c>
      <c r="G163" s="6">
        <v>-4055484.2661605901</v>
      </c>
      <c r="H163" s="6">
        <v>3906034.2118865498</v>
      </c>
      <c r="I163" s="11" t="s">
        <v>41</v>
      </c>
    </row>
    <row r="164" spans="1:10" x14ac:dyDescent="0.25">
      <c r="A164" s="47" t="s">
        <v>31</v>
      </c>
      <c r="B164" s="47" t="s">
        <v>206</v>
      </c>
      <c r="C164" s="17">
        <v>42268</v>
      </c>
      <c r="D164" s="15">
        <v>0.60277777777777775</v>
      </c>
      <c r="E164" s="6">
        <v>-31.369586609999999</v>
      </c>
      <c r="F164" s="6">
        <v>-58.130623640000003</v>
      </c>
      <c r="G164" s="6">
        <v>-4055476.6196099101</v>
      </c>
      <c r="H164" s="6">
        <v>3906025.5124063301</v>
      </c>
      <c r="I164" s="11" t="s">
        <v>41</v>
      </c>
    </row>
    <row r="165" spans="1:10" x14ac:dyDescent="0.25">
      <c r="A165" s="47" t="s">
        <v>31</v>
      </c>
      <c r="B165" s="47" t="s">
        <v>207</v>
      </c>
      <c r="C165" s="17">
        <v>42268</v>
      </c>
      <c r="D165" s="15">
        <v>0.62152777777777779</v>
      </c>
      <c r="E165" s="6">
        <v>-31.36952475</v>
      </c>
      <c r="F165" s="6">
        <v>-58.13130417</v>
      </c>
      <c r="G165" s="6">
        <v>-4055443.8922783602</v>
      </c>
      <c r="H165" s="6">
        <v>3905958.4249278102</v>
      </c>
      <c r="I165" s="11" t="s">
        <v>41</v>
      </c>
    </row>
    <row r="166" spans="1:10" x14ac:dyDescent="0.25">
      <c r="A166" s="47" t="s">
        <v>31</v>
      </c>
      <c r="B166" s="47" t="s">
        <v>208</v>
      </c>
      <c r="C166" s="17">
        <v>42268</v>
      </c>
      <c r="D166" s="15">
        <v>0.65833333333333333</v>
      </c>
      <c r="E166" s="6">
        <v>-31.369506810000001</v>
      </c>
      <c r="F166" s="6">
        <v>-58.131294529999998</v>
      </c>
      <c r="G166" s="6">
        <v>-4055442.10857961</v>
      </c>
      <c r="H166" s="6">
        <v>3905960.1917900899</v>
      </c>
      <c r="I166" s="11" t="s">
        <v>41</v>
      </c>
    </row>
    <row r="167" spans="1:10" x14ac:dyDescent="0.25">
      <c r="A167" s="47" t="s">
        <v>31</v>
      </c>
      <c r="B167" s="47" t="s">
        <v>209</v>
      </c>
      <c r="C167" s="17">
        <v>42269</v>
      </c>
      <c r="D167" s="15">
        <v>0.43263888888888885</v>
      </c>
      <c r="E167" s="6">
        <v>-31.369415279999998</v>
      </c>
      <c r="F167" s="6">
        <v>-58.130278730000001</v>
      </c>
      <c r="G167" s="6">
        <v>-4055468.9998381301</v>
      </c>
      <c r="H167" s="6">
        <v>3906068.30990159</v>
      </c>
      <c r="I167" s="11" t="s">
        <v>41</v>
      </c>
    </row>
    <row r="168" spans="1:10" x14ac:dyDescent="0.25">
      <c r="A168" s="47" t="s">
        <v>31</v>
      </c>
      <c r="B168" s="47" t="s">
        <v>210</v>
      </c>
      <c r="C168" s="17">
        <v>42269</v>
      </c>
      <c r="D168" s="15">
        <v>0.49236111111111108</v>
      </c>
      <c r="E168" s="6">
        <v>-31.369441930000001</v>
      </c>
      <c r="F168" s="6">
        <v>-58.130294229999997</v>
      </c>
      <c r="G168" s="6">
        <v>-4055471.6056001401</v>
      </c>
      <c r="H168" s="6">
        <v>3906065.5642101699</v>
      </c>
      <c r="I168" s="11" t="s">
        <v>41</v>
      </c>
    </row>
    <row r="169" spans="1:10" x14ac:dyDescent="0.25">
      <c r="A169" s="47" t="s">
        <v>31</v>
      </c>
      <c r="B169" s="47" t="s">
        <v>211</v>
      </c>
      <c r="C169" s="17">
        <v>42269</v>
      </c>
      <c r="D169" s="15">
        <v>0.51458333333333328</v>
      </c>
      <c r="E169" s="6">
        <v>-31.369541259999998</v>
      </c>
      <c r="F169" s="6">
        <v>-58.130315189999997</v>
      </c>
      <c r="G169" s="6">
        <v>-4055482.68850169</v>
      </c>
      <c r="H169" s="6">
        <v>3906059.1046238998</v>
      </c>
      <c r="I169" s="11" t="s">
        <v>41</v>
      </c>
    </row>
    <row r="170" spans="1:10" x14ac:dyDescent="0.25">
      <c r="A170" s="48" t="s">
        <v>31</v>
      </c>
      <c r="B170" s="48" t="s">
        <v>212</v>
      </c>
      <c r="C170" s="36">
        <v>42269</v>
      </c>
      <c r="D170" s="37">
        <v>0.63402777777777775</v>
      </c>
      <c r="E170" s="35">
        <v>-31.36952466</v>
      </c>
      <c r="F170" s="35">
        <v>-58.130295070000003</v>
      </c>
      <c r="G170" s="35">
        <v>-4055481.4550792598</v>
      </c>
      <c r="H170" s="35">
        <v>3906061.8878437001</v>
      </c>
      <c r="I170" s="32" t="s">
        <v>41</v>
      </c>
      <c r="J170" s="32"/>
    </row>
    <row r="171" spans="1:10" x14ac:dyDescent="0.25">
      <c r="A171" s="49">
        <v>185.3</v>
      </c>
      <c r="B171" s="49" t="s">
        <v>213</v>
      </c>
      <c r="C171" s="18">
        <v>42261</v>
      </c>
      <c r="D171" s="22">
        <v>0.45555555555555555</v>
      </c>
      <c r="E171" s="6">
        <v>-31.37072302</v>
      </c>
      <c r="F171" s="6">
        <v>-58.126235459999997</v>
      </c>
      <c r="G171" s="6">
        <v>-4055775.75527335</v>
      </c>
      <c r="H171" s="6">
        <v>3906426.0925979302</v>
      </c>
      <c r="I171" s="6" t="s">
        <v>41</v>
      </c>
      <c r="J171" s="6"/>
    </row>
    <row r="172" spans="1:10" x14ac:dyDescent="0.25">
      <c r="A172" s="49">
        <v>185.3</v>
      </c>
      <c r="B172" s="49" t="s">
        <v>214</v>
      </c>
      <c r="C172" s="18">
        <v>42261</v>
      </c>
      <c r="D172" s="22">
        <v>0.4861111111111111</v>
      </c>
      <c r="E172" s="19">
        <v>-31.370021000000001</v>
      </c>
      <c r="F172" s="19">
        <v>-58.126931999999996</v>
      </c>
      <c r="G172" s="6">
        <v>-4055652.4567550798</v>
      </c>
      <c r="H172" s="6">
        <v>3906433.1075178999</v>
      </c>
      <c r="I172" s="6" t="s">
        <v>41</v>
      </c>
      <c r="J172" s="6"/>
    </row>
    <row r="173" spans="1:10" x14ac:dyDescent="0.25">
      <c r="A173" s="49">
        <v>185.3</v>
      </c>
      <c r="B173" s="49" t="s">
        <v>215</v>
      </c>
      <c r="C173" s="18">
        <v>42261</v>
      </c>
      <c r="D173" s="22">
        <v>0.4909722222222222</v>
      </c>
      <c r="E173" s="19">
        <v>-31.370452</v>
      </c>
      <c r="F173" s="19">
        <v>-58.126503</v>
      </c>
      <c r="G173" s="6">
        <v>-4055651.9113456202</v>
      </c>
      <c r="H173" s="6">
        <v>3906431.8851389098</v>
      </c>
      <c r="I173" s="6" t="s">
        <v>41</v>
      </c>
      <c r="J173" s="6"/>
    </row>
    <row r="174" spans="1:10" x14ac:dyDescent="0.25">
      <c r="A174" s="49">
        <v>185.3</v>
      </c>
      <c r="B174" s="49" t="s">
        <v>216</v>
      </c>
      <c r="C174" s="18">
        <v>42261</v>
      </c>
      <c r="D174" s="22">
        <v>0.50555555555555554</v>
      </c>
      <c r="E174" s="6">
        <v>-31.369999409999998</v>
      </c>
      <c r="F174" s="6">
        <v>-58.126389779999997</v>
      </c>
      <c r="G174" s="6">
        <v>-4055683.5839070701</v>
      </c>
      <c r="H174" s="6">
        <v>3906441.6790686902</v>
      </c>
      <c r="I174" s="6" t="s">
        <v>41</v>
      </c>
      <c r="J174" s="6"/>
    </row>
    <row r="175" spans="1:10" x14ac:dyDescent="0.25">
      <c r="A175" s="49">
        <v>185.3</v>
      </c>
      <c r="B175" s="49" t="s">
        <v>217</v>
      </c>
      <c r="C175" s="18">
        <v>42261</v>
      </c>
      <c r="D175" s="22">
        <v>0.52569444444444446</v>
      </c>
      <c r="E175" s="6">
        <v>-31.370011399999999</v>
      </c>
      <c r="F175" s="6">
        <v>-58.126381139999999</v>
      </c>
      <c r="G175" s="6">
        <v>-4055685.3377007102</v>
      </c>
      <c r="H175" s="6">
        <v>3906442.0444796602</v>
      </c>
      <c r="I175" s="6" t="s">
        <v>41</v>
      </c>
      <c r="J175" s="6"/>
    </row>
    <row r="176" spans="1:10" x14ac:dyDescent="0.25">
      <c r="A176" s="49">
        <v>185.3</v>
      </c>
      <c r="B176" s="49" t="s">
        <v>218</v>
      </c>
      <c r="C176" s="18">
        <v>42261</v>
      </c>
      <c r="D176" s="22">
        <v>0.55833333333333335</v>
      </c>
      <c r="E176" s="6">
        <v>-31.3699741</v>
      </c>
      <c r="F176" s="6">
        <v>-58.126386840000002</v>
      </c>
      <c r="G176" s="6">
        <v>-4055680.6704966999</v>
      </c>
      <c r="H176" s="6">
        <v>3906443.0790665201</v>
      </c>
      <c r="I176" s="6" t="s">
        <v>41</v>
      </c>
      <c r="J176" s="6"/>
    </row>
    <row r="177" spans="1:10" x14ac:dyDescent="0.25">
      <c r="A177" s="49">
        <v>185.3</v>
      </c>
      <c r="B177" s="49" t="s">
        <v>219</v>
      </c>
      <c r="C177" s="17">
        <v>42262</v>
      </c>
      <c r="D177" s="15">
        <v>0.42569444444444443</v>
      </c>
      <c r="E177" s="6">
        <v>-31.37021558</v>
      </c>
      <c r="F177" s="6">
        <v>-58.12649991</v>
      </c>
      <c r="G177" s="6">
        <v>-4055705.3007370001</v>
      </c>
      <c r="H177" s="6">
        <v>3906421.0050504198</v>
      </c>
      <c r="I177" s="6" t="s">
        <v>41</v>
      </c>
      <c r="J177" s="6"/>
    </row>
    <row r="178" spans="1:10" x14ac:dyDescent="0.25">
      <c r="A178" s="49">
        <v>185.3</v>
      </c>
      <c r="B178" s="49" t="s">
        <v>220</v>
      </c>
      <c r="C178" s="17">
        <v>42262</v>
      </c>
      <c r="D178" s="15">
        <v>0.4694444444444445</v>
      </c>
      <c r="E178" s="6">
        <v>-31.369177319999999</v>
      </c>
      <c r="F178" s="6">
        <v>-58.125388049999998</v>
      </c>
      <c r="G178" s="6">
        <v>-4055622.7037741002</v>
      </c>
      <c r="H178" s="6">
        <v>3906580.0670331898</v>
      </c>
      <c r="I178" s="6" t="s">
        <v>41</v>
      </c>
      <c r="J178" s="14"/>
    </row>
    <row r="179" spans="1:10" x14ac:dyDescent="0.25">
      <c r="A179" s="49">
        <v>185.3</v>
      </c>
      <c r="B179" s="49" t="s">
        <v>221</v>
      </c>
      <c r="C179" s="17">
        <v>42262</v>
      </c>
      <c r="D179" s="15">
        <v>0.50208333333333333</v>
      </c>
      <c r="E179" s="6">
        <v>-31.368120860000001</v>
      </c>
      <c r="F179" s="6">
        <v>-58.124308380000002</v>
      </c>
      <c r="G179" s="6">
        <v>-4055536.7342314101</v>
      </c>
      <c r="H179" s="6">
        <v>3906736.6220680098</v>
      </c>
      <c r="I179" s="6" t="s">
        <v>41</v>
      </c>
      <c r="J179" s="14"/>
    </row>
    <row r="180" spans="1:10" x14ac:dyDescent="0.25">
      <c r="A180" s="49">
        <v>185.3</v>
      </c>
      <c r="B180" s="49" t="s">
        <v>222</v>
      </c>
      <c r="C180" s="17">
        <v>42262</v>
      </c>
      <c r="D180" s="15">
        <v>0.50486111111111109</v>
      </c>
      <c r="E180" s="6">
        <v>-31.368042320000001</v>
      </c>
      <c r="F180" s="6">
        <v>-58.124462190000003</v>
      </c>
      <c r="G180" s="6">
        <v>-4055521.6251408602</v>
      </c>
      <c r="H180" s="6">
        <v>3906724.2609076402</v>
      </c>
      <c r="I180" s="6" t="s">
        <v>41</v>
      </c>
      <c r="J180" s="14"/>
    </row>
    <row r="181" spans="1:10" x14ac:dyDescent="0.25">
      <c r="A181" s="49">
        <v>185.3</v>
      </c>
      <c r="B181" s="49" t="s">
        <v>223</v>
      </c>
      <c r="C181" s="17">
        <v>42262</v>
      </c>
      <c r="D181" s="15">
        <v>0.51736111111111105</v>
      </c>
      <c r="E181" s="6">
        <v>-31.36801642</v>
      </c>
      <c r="F181" s="6">
        <v>-58.124476770000001</v>
      </c>
      <c r="G181" s="6">
        <v>-4055517.9886994199</v>
      </c>
      <c r="H181" s="6">
        <v>3906723.8902223902</v>
      </c>
      <c r="I181" s="6" t="s">
        <v>41</v>
      </c>
      <c r="J181" s="14"/>
    </row>
    <row r="182" spans="1:10" x14ac:dyDescent="0.25">
      <c r="A182" s="49">
        <v>185.3</v>
      </c>
      <c r="B182" s="49" t="s">
        <v>224</v>
      </c>
      <c r="C182" s="17">
        <v>42262</v>
      </c>
      <c r="D182" s="15">
        <v>0.52638888888888891</v>
      </c>
      <c r="E182" s="6">
        <v>-31.366417240000001</v>
      </c>
      <c r="F182" s="6">
        <v>-58.123950049999998</v>
      </c>
      <c r="G182" s="6">
        <v>-4055346.6026854799</v>
      </c>
      <c r="H182" s="6">
        <v>3906847.3097792598</v>
      </c>
      <c r="I182" s="6" t="s">
        <v>41</v>
      </c>
      <c r="J182" s="14"/>
    </row>
    <row r="183" spans="1:10" x14ac:dyDescent="0.25">
      <c r="A183" s="49">
        <v>185.3</v>
      </c>
      <c r="B183" s="49" t="s">
        <v>225</v>
      </c>
      <c r="C183" s="17">
        <v>42262</v>
      </c>
      <c r="D183" s="15">
        <v>0.54375000000000007</v>
      </c>
      <c r="E183" s="6">
        <v>-31.363604859999999</v>
      </c>
      <c r="F183" s="6">
        <v>-58.12265111</v>
      </c>
      <c r="G183" s="6">
        <v>-4055059.0693887002</v>
      </c>
      <c r="H183" s="6">
        <v>3907102.5710290601</v>
      </c>
      <c r="I183" s="6" t="s">
        <v>41</v>
      </c>
      <c r="J183" s="14"/>
    </row>
    <row r="184" spans="1:10" x14ac:dyDescent="0.25">
      <c r="A184" s="49">
        <v>185.3</v>
      </c>
      <c r="B184" s="49" t="s">
        <v>226</v>
      </c>
      <c r="C184" s="17">
        <v>42262</v>
      </c>
      <c r="D184" s="15">
        <v>0.54999999999999993</v>
      </c>
      <c r="E184" s="6">
        <v>-31.363720870000002</v>
      </c>
      <c r="F184" s="6">
        <v>-58.122482380000001</v>
      </c>
      <c r="G184" s="6">
        <v>-4055079.2101189001</v>
      </c>
      <c r="H184" s="6">
        <v>3907114.8370721899</v>
      </c>
      <c r="I184" s="6" t="s">
        <v>41</v>
      </c>
      <c r="J184" s="14"/>
    </row>
    <row r="185" spans="1:10" x14ac:dyDescent="0.25">
      <c r="A185" s="49">
        <v>185.3</v>
      </c>
      <c r="B185" s="49" t="s">
        <v>227</v>
      </c>
      <c r="C185" s="17">
        <v>42262</v>
      </c>
      <c r="D185" s="15">
        <v>0.60625000000000007</v>
      </c>
      <c r="E185" s="6">
        <v>-31.360709329999999</v>
      </c>
      <c r="F185" s="6">
        <v>-58.122176109999998</v>
      </c>
      <c r="G185" s="6">
        <v>-4054730.9101495799</v>
      </c>
      <c r="H185" s="6">
        <v>3907276.9564412101</v>
      </c>
      <c r="I185" s="6" t="s">
        <v>41</v>
      </c>
      <c r="J185" s="14"/>
    </row>
    <row r="186" spans="1:10" x14ac:dyDescent="0.25">
      <c r="A186" s="49">
        <v>185.3</v>
      </c>
      <c r="B186" s="49" t="s">
        <v>228</v>
      </c>
      <c r="C186" s="17">
        <v>42262</v>
      </c>
      <c r="D186" s="15">
        <v>0.61319444444444449</v>
      </c>
      <c r="E186" s="6">
        <v>-31.36076164</v>
      </c>
      <c r="F186" s="6">
        <v>-58.122149540000002</v>
      </c>
      <c r="G186" s="6">
        <v>-4054738.1478452999</v>
      </c>
      <c r="H186" s="6">
        <v>3907277.4106371501</v>
      </c>
      <c r="I186" s="6" t="s">
        <v>41</v>
      </c>
      <c r="J186" s="14"/>
    </row>
    <row r="187" spans="1:10" x14ac:dyDescent="0.25">
      <c r="A187" s="49">
        <v>185.3</v>
      </c>
      <c r="B187" s="49" t="s">
        <v>229</v>
      </c>
      <c r="C187" s="17">
        <v>42262</v>
      </c>
      <c r="D187" s="15">
        <v>0.68541666666666667</v>
      </c>
      <c r="E187" s="6">
        <v>-31.360799020000002</v>
      </c>
      <c r="F187" s="6">
        <v>-58.122024140000001</v>
      </c>
      <c r="G187" s="6">
        <v>-4054747.2830979601</v>
      </c>
      <c r="H187" s="6">
        <v>3907288.64733531</v>
      </c>
      <c r="I187" s="6" t="s">
        <v>41</v>
      </c>
      <c r="J187" s="14"/>
    </row>
    <row r="188" spans="1:10" x14ac:dyDescent="0.25">
      <c r="A188" s="49">
        <v>185.3</v>
      </c>
      <c r="B188" s="49" t="s">
        <v>230</v>
      </c>
      <c r="C188" s="17">
        <v>42263</v>
      </c>
      <c r="D188" s="15">
        <v>0.39999999999999997</v>
      </c>
      <c r="E188" s="6">
        <v>-31.360750320000001</v>
      </c>
      <c r="F188" s="6">
        <v>-58.12212272</v>
      </c>
      <c r="G188" s="6">
        <v>-4054737.7946282299</v>
      </c>
      <c r="H188" s="6">
        <v>3907280.6522136</v>
      </c>
      <c r="I188" s="6" t="s">
        <v>41</v>
      </c>
      <c r="J188" s="14"/>
    </row>
    <row r="189" spans="1:10" x14ac:dyDescent="0.25">
      <c r="A189" s="49">
        <v>185.3</v>
      </c>
      <c r="B189" s="49" t="s">
        <v>231</v>
      </c>
      <c r="C189" s="17">
        <v>42263</v>
      </c>
      <c r="D189" s="15">
        <v>0.50555555555555554</v>
      </c>
      <c r="E189" s="6">
        <v>-31.360797340000001</v>
      </c>
      <c r="F189" s="6">
        <v>-58.122121040000003</v>
      </c>
      <c r="G189" s="6">
        <v>-4054743.4734574002</v>
      </c>
      <c r="H189" s="6">
        <v>3907278.7836662298</v>
      </c>
      <c r="I189" s="6" t="s">
        <v>41</v>
      </c>
      <c r="J189" s="14"/>
    </row>
    <row r="190" spans="1:10" x14ac:dyDescent="0.25">
      <c r="A190" s="49">
        <v>185.3</v>
      </c>
      <c r="B190" s="49" t="s">
        <v>232</v>
      </c>
      <c r="C190" s="17">
        <v>42263</v>
      </c>
      <c r="D190" s="15">
        <v>0.58194444444444449</v>
      </c>
      <c r="E190" s="6">
        <v>-31.360866999999999</v>
      </c>
      <c r="F190" s="6">
        <v>-58.122113409999997</v>
      </c>
      <c r="G190" s="6">
        <v>-4054752.0781000801</v>
      </c>
      <c r="H190" s="6">
        <v>3907276.5426046299</v>
      </c>
      <c r="I190" s="6" t="s">
        <v>41</v>
      </c>
      <c r="J190" s="14"/>
    </row>
    <row r="191" spans="1:10" x14ac:dyDescent="0.25">
      <c r="A191" s="49">
        <v>185.3</v>
      </c>
      <c r="B191" s="49" t="s">
        <v>233</v>
      </c>
      <c r="C191" s="17">
        <v>42263</v>
      </c>
      <c r="D191" s="15">
        <v>0.7319444444444444</v>
      </c>
      <c r="E191" s="6">
        <v>-31.360802119999999</v>
      </c>
      <c r="F191" s="6">
        <v>-58.122109889999997</v>
      </c>
      <c r="G191" s="6">
        <v>-4054744.4596732799</v>
      </c>
      <c r="H191" s="6">
        <v>3907279.7195721599</v>
      </c>
      <c r="I191" s="6" t="s">
        <v>41</v>
      </c>
      <c r="J191" s="14"/>
    </row>
    <row r="192" spans="1:10" x14ac:dyDescent="0.25">
      <c r="A192" s="49">
        <v>185.3</v>
      </c>
      <c r="B192" s="49" t="s">
        <v>234</v>
      </c>
      <c r="C192" s="17">
        <v>42264</v>
      </c>
      <c r="D192" s="15">
        <v>0.3888888888888889</v>
      </c>
      <c r="E192" s="6">
        <v>-31.360703879999999</v>
      </c>
      <c r="F192" s="6">
        <v>-58.122135210000003</v>
      </c>
      <c r="G192" s="6">
        <v>-4054731.78246526</v>
      </c>
      <c r="H192" s="6">
        <v>3907281.3870743201</v>
      </c>
      <c r="I192" s="6" t="s">
        <v>41</v>
      </c>
      <c r="J192" s="6"/>
    </row>
    <row r="193" spans="1:10" x14ac:dyDescent="0.25">
      <c r="A193" s="50">
        <v>185.3</v>
      </c>
      <c r="B193" s="49" t="s">
        <v>235</v>
      </c>
      <c r="C193" s="18">
        <v>42264</v>
      </c>
      <c r="D193" s="22">
        <v>0.3923611111111111</v>
      </c>
      <c r="E193" s="6">
        <v>-31.360697760000001</v>
      </c>
      <c r="F193" s="6">
        <v>-58.12215733</v>
      </c>
      <c r="G193" s="6">
        <v>-4054730.2276264802</v>
      </c>
      <c r="H193" s="6">
        <v>3907279.3844085499</v>
      </c>
      <c r="I193" s="6" t="s">
        <v>41</v>
      </c>
      <c r="J193" s="6"/>
    </row>
    <row r="194" spans="1:10" x14ac:dyDescent="0.25">
      <c r="A194" s="49">
        <v>185.3</v>
      </c>
      <c r="B194" s="49" t="s">
        <v>236</v>
      </c>
      <c r="C194" s="18">
        <v>42264</v>
      </c>
      <c r="D194" s="22">
        <v>0.62430555555555556</v>
      </c>
      <c r="E194" s="6">
        <v>-31.36111099</v>
      </c>
      <c r="F194" s="6">
        <v>-58.121150669999999</v>
      </c>
      <c r="G194" s="6">
        <v>-4054817.0785805401</v>
      </c>
      <c r="H194" s="6">
        <v>3907364.6761439899</v>
      </c>
      <c r="I194" s="6" t="s">
        <v>41</v>
      </c>
      <c r="J194" s="14"/>
    </row>
    <row r="195" spans="1:10" x14ac:dyDescent="0.25">
      <c r="A195" s="49">
        <v>185.3</v>
      </c>
      <c r="B195" s="49" t="s">
        <v>237</v>
      </c>
      <c r="C195" s="18">
        <v>42264</v>
      </c>
      <c r="D195" s="22">
        <v>0.62569444444444444</v>
      </c>
      <c r="E195" s="6">
        <v>-31.360777980000002</v>
      </c>
      <c r="F195" s="6">
        <v>-58.122114500000002</v>
      </c>
      <c r="G195" s="6">
        <v>-4054741.4045982999</v>
      </c>
      <c r="H195" s="6">
        <v>3907280.2945969999</v>
      </c>
      <c r="I195" s="6" t="s">
        <v>41</v>
      </c>
      <c r="J195" s="82" t="s">
        <v>43</v>
      </c>
    </row>
    <row r="196" spans="1:10" x14ac:dyDescent="0.25">
      <c r="A196" s="49">
        <v>185.3</v>
      </c>
      <c r="B196" s="49" t="s">
        <v>238</v>
      </c>
      <c r="C196" s="17">
        <v>42264</v>
      </c>
      <c r="D196" s="15">
        <v>0.72222222222222221</v>
      </c>
      <c r="E196" s="6">
        <v>-31.360786699999998</v>
      </c>
      <c r="F196" s="6">
        <v>-58.122113749999997</v>
      </c>
      <c r="G196" s="6">
        <v>-4054742.4740835</v>
      </c>
      <c r="H196" s="6">
        <v>3907279.9930287101</v>
      </c>
      <c r="I196" s="6" t="s">
        <v>41</v>
      </c>
      <c r="J196" s="14"/>
    </row>
    <row r="197" spans="1:10" x14ac:dyDescent="0.25">
      <c r="A197" s="49">
        <v>185.3</v>
      </c>
      <c r="B197" s="49" t="s">
        <v>239</v>
      </c>
      <c r="C197" s="18">
        <v>42265</v>
      </c>
      <c r="D197" s="22">
        <v>0.39861111111111108</v>
      </c>
      <c r="E197" s="6">
        <v>-31.360739670000001</v>
      </c>
      <c r="F197" s="6">
        <v>-58.122106619999997</v>
      </c>
      <c r="G197" s="6">
        <v>-4054737.1221810598</v>
      </c>
      <c r="H197" s="6">
        <v>3907282.76543028</v>
      </c>
      <c r="I197" s="6" t="s">
        <v>41</v>
      </c>
      <c r="J197" s="14"/>
    </row>
    <row r="198" spans="1:10" x14ac:dyDescent="0.25">
      <c r="A198" s="49">
        <v>185.3</v>
      </c>
      <c r="B198" s="49" t="s">
        <v>240</v>
      </c>
      <c r="C198" s="18">
        <v>42265</v>
      </c>
      <c r="D198" s="22">
        <v>0.61458333333333337</v>
      </c>
      <c r="E198" s="6">
        <v>-31.36118677</v>
      </c>
      <c r="F198" s="6">
        <v>-58.121184190000001</v>
      </c>
      <c r="G198" s="6">
        <v>-4054824.88157757</v>
      </c>
      <c r="H198" s="6">
        <v>3907357.94959665</v>
      </c>
      <c r="I198" s="6" t="s">
        <v>41</v>
      </c>
      <c r="J198" s="14"/>
    </row>
    <row r="199" spans="1:10" x14ac:dyDescent="0.25">
      <c r="A199" s="49">
        <v>185.3</v>
      </c>
      <c r="B199" s="49" t="s">
        <v>241</v>
      </c>
      <c r="C199" s="18">
        <v>42265</v>
      </c>
      <c r="D199" s="22">
        <v>0.6166666666666667</v>
      </c>
      <c r="E199" s="6">
        <v>-31.361181819999999</v>
      </c>
      <c r="F199" s="6">
        <v>-58.121185869999998</v>
      </c>
      <c r="G199" s="6">
        <v>-4054824.2277561999</v>
      </c>
      <c r="H199" s="6">
        <v>3907357.9921785002</v>
      </c>
      <c r="I199" s="6" t="s">
        <v>41</v>
      </c>
      <c r="J199" s="14"/>
    </row>
    <row r="200" spans="1:10" x14ac:dyDescent="0.25">
      <c r="A200" s="49">
        <v>185.3</v>
      </c>
      <c r="B200" s="49" t="s">
        <v>242</v>
      </c>
      <c r="C200" s="17">
        <v>42265</v>
      </c>
      <c r="D200" s="15">
        <v>0.71527777777777779</v>
      </c>
      <c r="E200" s="6">
        <v>-31.36084713</v>
      </c>
      <c r="F200" s="6">
        <v>-58.122093130000003</v>
      </c>
      <c r="G200" s="6">
        <v>-4054750.4600624498</v>
      </c>
      <c r="H200" s="6">
        <v>3907279.48463549</v>
      </c>
      <c r="I200" s="6" t="s">
        <v>41</v>
      </c>
      <c r="J200" s="14"/>
    </row>
    <row r="201" spans="1:10" x14ac:dyDescent="0.25">
      <c r="A201" s="49">
        <v>185.3</v>
      </c>
      <c r="B201" s="49" t="s">
        <v>243</v>
      </c>
      <c r="C201" s="18">
        <v>42266</v>
      </c>
      <c r="D201" s="22">
        <v>0.57638888888888895</v>
      </c>
      <c r="E201" s="6">
        <v>-31.360722490000001</v>
      </c>
      <c r="F201" s="6">
        <v>-58.122154989999999</v>
      </c>
      <c r="G201" s="6">
        <v>-4054733.2686298299</v>
      </c>
      <c r="H201" s="6">
        <v>3907278.5510032801</v>
      </c>
      <c r="I201" s="6" t="s">
        <v>41</v>
      </c>
      <c r="J201" s="14"/>
    </row>
    <row r="202" spans="1:10" x14ac:dyDescent="0.25">
      <c r="A202" s="49">
        <v>185.3</v>
      </c>
      <c r="B202" s="49" t="s">
        <v>244</v>
      </c>
      <c r="C202" s="18">
        <v>42266</v>
      </c>
      <c r="D202" s="22">
        <v>0.6118055555555556</v>
      </c>
      <c r="E202" s="6">
        <v>-31.36077044</v>
      </c>
      <c r="F202" s="6">
        <v>-58.122109719999997</v>
      </c>
      <c r="G202" s="6">
        <v>-4054740.6820176998</v>
      </c>
      <c r="H202" s="6">
        <v>3907281.1120219799</v>
      </c>
      <c r="I202" s="6" t="s">
        <v>41</v>
      </c>
      <c r="J202" s="14"/>
    </row>
    <row r="203" spans="1:10" x14ac:dyDescent="0.25">
      <c r="A203" s="49">
        <v>185.3</v>
      </c>
      <c r="B203" s="49" t="s">
        <v>245</v>
      </c>
      <c r="C203" s="18">
        <v>42267</v>
      </c>
      <c r="D203" s="22">
        <v>0.42986111111111108</v>
      </c>
      <c r="E203" s="6">
        <v>-31.360703130000001</v>
      </c>
      <c r="F203" s="6">
        <v>-58.122096480000003</v>
      </c>
      <c r="G203" s="6">
        <v>-4054733.1353505799</v>
      </c>
      <c r="H203" s="6">
        <v>3907285.3911910001</v>
      </c>
      <c r="I203" s="6" t="s">
        <v>41</v>
      </c>
      <c r="J203" s="6"/>
    </row>
    <row r="204" spans="1:10" x14ac:dyDescent="0.25">
      <c r="A204" s="49">
        <v>185.3</v>
      </c>
      <c r="B204" s="49" t="s">
        <v>246</v>
      </c>
      <c r="C204" s="18">
        <v>42267</v>
      </c>
      <c r="D204" s="22">
        <v>0.47500000000000003</v>
      </c>
      <c r="E204" s="6">
        <v>-31.36077002</v>
      </c>
      <c r="F204" s="6">
        <v>-58.122110480000003</v>
      </c>
      <c r="G204" s="6">
        <v>-4054740.6035455698</v>
      </c>
      <c r="H204" s="6">
        <v>3907281.0523173301</v>
      </c>
      <c r="I204" s="6" t="s">
        <v>41</v>
      </c>
      <c r="J204" s="6"/>
    </row>
    <row r="205" spans="1:10" x14ac:dyDescent="0.25">
      <c r="A205" s="49">
        <v>185.3</v>
      </c>
      <c r="B205" s="49" t="s">
        <v>247</v>
      </c>
      <c r="C205" s="18">
        <v>42268</v>
      </c>
      <c r="D205" s="22">
        <v>0.4145833333333333</v>
      </c>
      <c r="E205" s="6">
        <v>-31.3612565</v>
      </c>
      <c r="F205" s="6">
        <v>-58.121264910000001</v>
      </c>
      <c r="G205" s="6">
        <v>-4054830.20393248</v>
      </c>
      <c r="H205" s="6">
        <v>3907346.6455669501</v>
      </c>
      <c r="I205" s="6" t="s">
        <v>41</v>
      </c>
      <c r="J205" s="6"/>
    </row>
    <row r="206" spans="1:10" x14ac:dyDescent="0.25">
      <c r="A206" s="49">
        <v>185.3</v>
      </c>
      <c r="B206" s="49" t="s">
        <v>248</v>
      </c>
      <c r="C206" s="18">
        <v>42268</v>
      </c>
      <c r="D206" s="22">
        <v>0.42222222222222222</v>
      </c>
      <c r="E206" s="6">
        <v>-31.361237729999999</v>
      </c>
      <c r="F206" s="6">
        <v>-58.121233140000001</v>
      </c>
      <c r="G206" s="6">
        <v>-4054829.1452657301</v>
      </c>
      <c r="H206" s="6">
        <v>3907350.7181155598</v>
      </c>
      <c r="I206" s="6" t="s">
        <v>41</v>
      </c>
      <c r="J206" s="6"/>
    </row>
    <row r="207" spans="1:10" x14ac:dyDescent="0.25">
      <c r="A207" s="49">
        <v>185.3</v>
      </c>
      <c r="B207" s="49" t="s">
        <v>249</v>
      </c>
      <c r="C207" s="18">
        <v>42268</v>
      </c>
      <c r="D207" s="22">
        <v>0.4694444444444445</v>
      </c>
      <c r="E207" s="6">
        <v>-31.360772449999999</v>
      </c>
      <c r="F207" s="6">
        <v>-58.122121540000002</v>
      </c>
      <c r="G207" s="6">
        <v>-4054740.4818732901</v>
      </c>
      <c r="H207" s="6">
        <v>3907279.8127019801</v>
      </c>
      <c r="I207" s="6" t="s">
        <v>41</v>
      </c>
      <c r="J207" s="6"/>
    </row>
    <row r="208" spans="1:10" x14ac:dyDescent="0.25">
      <c r="A208" s="49">
        <v>185.3</v>
      </c>
      <c r="B208" s="49" t="s">
        <v>250</v>
      </c>
      <c r="C208" s="18">
        <v>42268</v>
      </c>
      <c r="D208" s="22">
        <v>0.47500000000000003</v>
      </c>
      <c r="E208" s="6">
        <v>-31.361118869999999</v>
      </c>
      <c r="F208" s="6">
        <v>-58.121173050000003</v>
      </c>
      <c r="G208" s="6">
        <v>-4054817.1862387899</v>
      </c>
      <c r="H208" s="6">
        <v>3907362.03916344</v>
      </c>
      <c r="I208" s="6" t="s">
        <v>41</v>
      </c>
      <c r="J208" s="6"/>
    </row>
    <row r="209" spans="1:10" x14ac:dyDescent="0.25">
      <c r="A209" s="49">
        <v>185.3</v>
      </c>
      <c r="B209" s="49" t="s">
        <v>251</v>
      </c>
      <c r="C209" s="18">
        <v>42268</v>
      </c>
      <c r="D209" s="22">
        <v>0.47638888888888892</v>
      </c>
      <c r="E209" s="6">
        <v>-31.36117612</v>
      </c>
      <c r="F209" s="6">
        <v>-58.121185449999999</v>
      </c>
      <c r="G209" s="6">
        <v>-4054823.56256796</v>
      </c>
      <c r="H209" s="6">
        <v>3907358.2826575702</v>
      </c>
      <c r="I209" s="6" t="s">
        <v>41</v>
      </c>
      <c r="J209" s="6"/>
    </row>
    <row r="210" spans="1:10" x14ac:dyDescent="0.25">
      <c r="A210" s="49">
        <v>185.3</v>
      </c>
      <c r="B210" s="49" t="s">
        <v>252</v>
      </c>
      <c r="C210" s="18">
        <v>42268</v>
      </c>
      <c r="D210" s="22">
        <v>0.47847222222222219</v>
      </c>
      <c r="E210" s="6">
        <v>-31.361180480000002</v>
      </c>
      <c r="F210" s="6">
        <v>-58.121203389999998</v>
      </c>
      <c r="G210" s="6">
        <v>-4054823.4151543598</v>
      </c>
      <c r="H210" s="6">
        <v>3907356.2537636901</v>
      </c>
      <c r="I210" s="6" t="s">
        <v>41</v>
      </c>
      <c r="J210" s="6"/>
    </row>
    <row r="211" spans="1:10" x14ac:dyDescent="0.25">
      <c r="A211" s="49">
        <v>185.3</v>
      </c>
      <c r="B211" s="49" t="s">
        <v>253</v>
      </c>
      <c r="C211" s="18">
        <v>42268</v>
      </c>
      <c r="D211" s="22">
        <v>0.48333333333333334</v>
      </c>
      <c r="E211" s="6">
        <v>-31.361170090000002</v>
      </c>
      <c r="F211" s="6">
        <v>-58.121202050000001</v>
      </c>
      <c r="G211" s="6">
        <v>-4054822.22403938</v>
      </c>
      <c r="H211" s="6">
        <v>3907356.8421542998</v>
      </c>
      <c r="I211" s="6" t="s">
        <v>41</v>
      </c>
      <c r="J211" s="6"/>
    </row>
    <row r="212" spans="1:10" x14ac:dyDescent="0.25">
      <c r="A212" s="49">
        <v>185.3</v>
      </c>
      <c r="B212" s="49" t="s">
        <v>254</v>
      </c>
      <c r="C212" s="18">
        <v>42268</v>
      </c>
      <c r="D212" s="22">
        <v>0.48472222222222222</v>
      </c>
      <c r="E212" s="6">
        <v>-31.36108484</v>
      </c>
      <c r="F212" s="6">
        <v>-58.12118126</v>
      </c>
      <c r="G212" s="6">
        <v>-4054812.8157651098</v>
      </c>
      <c r="H212" s="6">
        <v>3907362.6743542999</v>
      </c>
      <c r="I212" s="6" t="s">
        <v>41</v>
      </c>
      <c r="J212" s="6"/>
    </row>
    <row r="213" spans="1:10" x14ac:dyDescent="0.25">
      <c r="A213" s="49">
        <v>185.3</v>
      </c>
      <c r="B213" s="49" t="s">
        <v>255</v>
      </c>
      <c r="C213" s="18">
        <v>42268</v>
      </c>
      <c r="D213" s="22">
        <v>0.4861111111111111</v>
      </c>
      <c r="E213" s="6">
        <v>-31.361068830000001</v>
      </c>
      <c r="F213" s="6">
        <v>-58.121184530000001</v>
      </c>
      <c r="G213" s="6">
        <v>-4054810.7816697201</v>
      </c>
      <c r="H213" s="6">
        <v>3907363.0339514399</v>
      </c>
      <c r="I213" s="6" t="s">
        <v>41</v>
      </c>
      <c r="J213" s="6"/>
    </row>
    <row r="214" spans="1:10" x14ac:dyDescent="0.25">
      <c r="A214" s="49">
        <v>185.3</v>
      </c>
      <c r="B214" s="49" t="s">
        <v>256</v>
      </c>
      <c r="C214" s="18">
        <v>42268</v>
      </c>
      <c r="D214" s="22">
        <v>0.48888888888888887</v>
      </c>
      <c r="E214" s="6">
        <v>-31.360781580000001</v>
      </c>
      <c r="F214" s="6">
        <v>-58.122123719999998</v>
      </c>
      <c r="G214" s="6">
        <v>-4054741.4912049398</v>
      </c>
      <c r="H214" s="6">
        <v>3907279.1928823399</v>
      </c>
      <c r="I214" s="6" t="s">
        <v>41</v>
      </c>
      <c r="J214" s="6"/>
    </row>
    <row r="215" spans="1:10" x14ac:dyDescent="0.25">
      <c r="A215" s="49">
        <v>185.3</v>
      </c>
      <c r="B215" s="49" t="s">
        <v>257</v>
      </c>
      <c r="C215" s="18">
        <v>42268</v>
      </c>
      <c r="D215" s="22">
        <v>0.49652777777777773</v>
      </c>
      <c r="E215" s="6">
        <v>-31.360770939999998</v>
      </c>
      <c r="F215" s="6">
        <v>-58.122114590000002</v>
      </c>
      <c r="G215" s="6">
        <v>-4054740.5603602398</v>
      </c>
      <c r="H215" s="6">
        <v>3907280.5909272102</v>
      </c>
      <c r="I215" s="6" t="s">
        <v>41</v>
      </c>
      <c r="J215" s="6"/>
    </row>
    <row r="216" spans="1:10" x14ac:dyDescent="0.25">
      <c r="A216" s="49">
        <v>185.3</v>
      </c>
      <c r="B216" s="49" t="s">
        <v>258</v>
      </c>
      <c r="C216" s="18">
        <v>42268</v>
      </c>
      <c r="D216" s="22">
        <v>0.51944444444444449</v>
      </c>
      <c r="E216" s="6">
        <v>-31.3607592</v>
      </c>
      <c r="F216" s="6">
        <v>-58.122145430000003</v>
      </c>
      <c r="G216" s="6">
        <v>-4054738.0094754598</v>
      </c>
      <c r="H216" s="6">
        <v>3907277.9380001398</v>
      </c>
      <c r="I216" s="6" t="s">
        <v>41</v>
      </c>
      <c r="J216" s="6"/>
    </row>
    <row r="217" spans="1:10" x14ac:dyDescent="0.25">
      <c r="A217" s="49">
        <v>185.3</v>
      </c>
      <c r="B217" s="49" t="s">
        <v>259</v>
      </c>
      <c r="C217" s="18">
        <v>42268</v>
      </c>
      <c r="D217" s="22">
        <v>0.52152777777777781</v>
      </c>
      <c r="E217" s="6">
        <v>-31.361115179999999</v>
      </c>
      <c r="F217" s="6">
        <v>-58.121198190000001</v>
      </c>
      <c r="G217" s="6">
        <v>-4054815.8091302901</v>
      </c>
      <c r="H217" s="6">
        <v>3907359.6213596798</v>
      </c>
      <c r="I217" s="6" t="s">
        <v>41</v>
      </c>
      <c r="J217" s="6"/>
    </row>
    <row r="218" spans="1:10" x14ac:dyDescent="0.25">
      <c r="A218" s="49">
        <v>185.3</v>
      </c>
      <c r="B218" s="49" t="s">
        <v>260</v>
      </c>
      <c r="C218" s="18">
        <v>42268</v>
      </c>
      <c r="D218" s="22">
        <v>0.5229166666666667</v>
      </c>
      <c r="E218" s="6">
        <v>-31.36115307</v>
      </c>
      <c r="F218" s="6">
        <v>-58.121166170000002</v>
      </c>
      <c r="G218" s="6">
        <v>-4054821.52748043</v>
      </c>
      <c r="H218" s="6">
        <v>3907361.2602074598</v>
      </c>
      <c r="I218" s="6" t="s">
        <v>41</v>
      </c>
      <c r="J218" s="6"/>
    </row>
    <row r="219" spans="1:10" x14ac:dyDescent="0.25">
      <c r="A219" s="49">
        <v>185.3</v>
      </c>
      <c r="B219" s="49" t="s">
        <v>261</v>
      </c>
      <c r="C219" s="18">
        <v>42268</v>
      </c>
      <c r="D219" s="22">
        <v>0.52500000000000002</v>
      </c>
      <c r="E219" s="6">
        <v>-31.36077907</v>
      </c>
      <c r="F219" s="6">
        <v>-58.122132190000002</v>
      </c>
      <c r="G219" s="6">
        <v>-4054740.8759418</v>
      </c>
      <c r="H219" s="6">
        <v>3907278.4332704102</v>
      </c>
      <c r="I219" s="6" t="s">
        <v>41</v>
      </c>
      <c r="J219" s="6"/>
    </row>
    <row r="220" spans="1:10" x14ac:dyDescent="0.25">
      <c r="A220" s="49">
        <v>185.3</v>
      </c>
      <c r="B220" s="49" t="s">
        <v>262</v>
      </c>
      <c r="C220" s="18">
        <v>42268</v>
      </c>
      <c r="D220" s="22">
        <v>0.61736111111111114</v>
      </c>
      <c r="E220" s="6">
        <v>-31.360774039999999</v>
      </c>
      <c r="F220" s="6">
        <v>-58.122131179999997</v>
      </c>
      <c r="G220" s="6">
        <v>-4054740.3127549598</v>
      </c>
      <c r="H220" s="6">
        <v>3907278.7551590898</v>
      </c>
      <c r="I220" s="6" t="s">
        <v>41</v>
      </c>
      <c r="J220" s="6"/>
    </row>
    <row r="221" spans="1:10" x14ac:dyDescent="0.25">
      <c r="A221" s="49">
        <v>185.3</v>
      </c>
      <c r="B221" s="49" t="s">
        <v>263</v>
      </c>
      <c r="C221" s="18">
        <v>42268</v>
      </c>
      <c r="D221" s="22">
        <v>0.63472222222222219</v>
      </c>
      <c r="E221" s="6">
        <v>-31.361084089999999</v>
      </c>
      <c r="F221" s="6">
        <v>-58.121192659999998</v>
      </c>
      <c r="G221" s="6">
        <v>-4054812.3015799802</v>
      </c>
      <c r="H221" s="6">
        <v>3907361.5379000502</v>
      </c>
      <c r="I221" s="6" t="s">
        <v>41</v>
      </c>
      <c r="J221" s="6"/>
    </row>
    <row r="222" spans="1:10" x14ac:dyDescent="0.25">
      <c r="A222" s="49">
        <v>185.3</v>
      </c>
      <c r="B222" s="49" t="s">
        <v>264</v>
      </c>
      <c r="C222" s="18">
        <v>42268</v>
      </c>
      <c r="D222" s="22">
        <v>0.63680555555555551</v>
      </c>
      <c r="E222" s="6">
        <v>-31.3611094</v>
      </c>
      <c r="F222" s="6">
        <v>-58.121175139999998</v>
      </c>
      <c r="G222" s="6">
        <v>-4054815.9772586902</v>
      </c>
      <c r="H222" s="6">
        <v>3907362.2358935201</v>
      </c>
      <c r="I222" s="6" t="s">
        <v>41</v>
      </c>
      <c r="J222" s="6"/>
    </row>
    <row r="223" spans="1:10" x14ac:dyDescent="0.25">
      <c r="A223" s="49">
        <v>185.3</v>
      </c>
      <c r="B223" s="49" t="s">
        <v>265</v>
      </c>
      <c r="C223" s="18">
        <v>42268</v>
      </c>
      <c r="D223" s="22">
        <v>0.63750000000000007</v>
      </c>
      <c r="E223" s="6">
        <v>-31.36123387</v>
      </c>
      <c r="F223" s="6">
        <v>-58.121177410000001</v>
      </c>
      <c r="G223" s="6">
        <v>-4054830.7599214301</v>
      </c>
      <c r="H223" s="6">
        <v>3907356.6004542001</v>
      </c>
      <c r="I223" s="6" t="s">
        <v>41</v>
      </c>
      <c r="J223" s="6"/>
    </row>
    <row r="224" spans="1:10" x14ac:dyDescent="0.25">
      <c r="A224" s="49">
        <v>185.3</v>
      </c>
      <c r="B224" s="49" t="s">
        <v>266</v>
      </c>
      <c r="C224" s="18">
        <v>42268</v>
      </c>
      <c r="D224" s="22">
        <v>0.63750000000000007</v>
      </c>
      <c r="E224" s="6">
        <v>-31.361201099999999</v>
      </c>
      <c r="F224" s="6">
        <v>-58.121161139999998</v>
      </c>
      <c r="G224" s="6">
        <v>-4054827.45172871</v>
      </c>
      <c r="H224" s="6">
        <v>3907359.6912457901</v>
      </c>
      <c r="I224" s="6" t="s">
        <v>41</v>
      </c>
      <c r="J224" s="6"/>
    </row>
    <row r="225" spans="1:10" x14ac:dyDescent="0.25">
      <c r="A225" s="49">
        <v>185.3</v>
      </c>
      <c r="B225" s="49" t="s">
        <v>267</v>
      </c>
      <c r="C225" s="18">
        <v>42268</v>
      </c>
      <c r="D225" s="22">
        <v>0.63888888888888895</v>
      </c>
      <c r="E225" s="6">
        <v>-31.36077027</v>
      </c>
      <c r="F225" s="6">
        <v>-58.122130599999998</v>
      </c>
      <c r="G225" s="6">
        <v>-4054739.8840525802</v>
      </c>
      <c r="H225" s="6">
        <v>3907278.9782653898</v>
      </c>
      <c r="I225" s="6" t="s">
        <v>41</v>
      </c>
      <c r="J225" s="6"/>
    </row>
    <row r="226" spans="1:10" x14ac:dyDescent="0.25">
      <c r="A226" s="49">
        <v>185.3</v>
      </c>
      <c r="B226" s="49" t="s">
        <v>268</v>
      </c>
      <c r="C226" s="18">
        <v>42268</v>
      </c>
      <c r="D226" s="22">
        <v>0.65277777777777779</v>
      </c>
      <c r="E226" s="6">
        <v>-31.361088779999999</v>
      </c>
      <c r="F226" s="6">
        <v>-58.121180090000003</v>
      </c>
      <c r="G226" s="6">
        <v>-4054813.3299528202</v>
      </c>
      <c r="H226" s="6">
        <v>3907362.6233147401</v>
      </c>
      <c r="I226" s="6" t="s">
        <v>41</v>
      </c>
      <c r="J226" s="6"/>
    </row>
    <row r="227" spans="1:10" x14ac:dyDescent="0.25">
      <c r="A227" s="49">
        <v>185.3</v>
      </c>
      <c r="B227" s="49" t="s">
        <v>269</v>
      </c>
      <c r="C227" s="18">
        <v>42268</v>
      </c>
      <c r="D227" s="22">
        <v>0.65416666666666667</v>
      </c>
      <c r="E227" s="6">
        <v>-31.36118081</v>
      </c>
      <c r="F227" s="6">
        <v>-58.12124128</v>
      </c>
      <c r="G227" s="6">
        <v>-4054822.0433284901</v>
      </c>
      <c r="H227" s="6">
        <v>3907352.3540328699</v>
      </c>
      <c r="I227" s="6" t="s">
        <v>41</v>
      </c>
      <c r="J227" s="6"/>
    </row>
    <row r="228" spans="1:10" x14ac:dyDescent="0.25">
      <c r="A228" s="49">
        <v>185.3</v>
      </c>
      <c r="B228" s="49" t="s">
        <v>270</v>
      </c>
      <c r="C228" s="18">
        <v>42268</v>
      </c>
      <c r="D228" s="22">
        <v>0.65416666666666667</v>
      </c>
      <c r="E228" s="6">
        <v>-31.361094730000001</v>
      </c>
      <c r="F228" s="6">
        <v>-58.121189559999998</v>
      </c>
      <c r="G228" s="6">
        <v>-4054813.6879280698</v>
      </c>
      <c r="H228" s="6">
        <v>3907361.39395644</v>
      </c>
      <c r="I228" s="6" t="s">
        <v>41</v>
      </c>
      <c r="J228" s="6"/>
    </row>
    <row r="229" spans="1:10" x14ac:dyDescent="0.25">
      <c r="A229" s="50">
        <v>185.3</v>
      </c>
      <c r="B229" s="49" t="s">
        <v>271</v>
      </c>
      <c r="C229" s="18">
        <v>42268</v>
      </c>
      <c r="D229" s="22">
        <v>0.65555555555555556</v>
      </c>
      <c r="E229" s="6">
        <v>-31.361171259999999</v>
      </c>
      <c r="F229" s="6">
        <v>-58.121156790000001</v>
      </c>
      <c r="G229" s="6">
        <v>-4054824.04953556</v>
      </c>
      <c r="H229" s="6">
        <v>3907361.4325308301</v>
      </c>
      <c r="I229" s="6" t="s">
        <v>41</v>
      </c>
      <c r="J229" s="6"/>
    </row>
    <row r="230" spans="1:10" x14ac:dyDescent="0.25">
      <c r="A230" s="49">
        <v>185.3</v>
      </c>
      <c r="B230" s="49" t="s">
        <v>272</v>
      </c>
      <c r="C230" s="18">
        <v>42268</v>
      </c>
      <c r="D230" s="22">
        <v>0.65625</v>
      </c>
      <c r="E230" s="6">
        <v>-31.36119875</v>
      </c>
      <c r="F230" s="6">
        <v>-58.121144049999998</v>
      </c>
      <c r="G230" s="6">
        <v>-4054827.80756729</v>
      </c>
      <c r="H230" s="6">
        <v>3907361.54573206</v>
      </c>
      <c r="I230" s="6" t="s">
        <v>41</v>
      </c>
      <c r="J230" s="6"/>
    </row>
    <row r="231" spans="1:10" x14ac:dyDescent="0.25">
      <c r="A231" s="49">
        <v>185.3</v>
      </c>
      <c r="B231" s="49" t="s">
        <v>273</v>
      </c>
      <c r="C231" s="18">
        <v>42268</v>
      </c>
      <c r="D231" s="22">
        <v>0.66041666666666665</v>
      </c>
      <c r="E231" s="6">
        <v>-31.361155920000002</v>
      </c>
      <c r="F231" s="6">
        <v>-58.121101879999998</v>
      </c>
      <c r="G231" s="6">
        <v>-4054824.2624351098</v>
      </c>
      <c r="H231" s="6">
        <v>3907367.72908623</v>
      </c>
      <c r="I231" s="6" t="s">
        <v>41</v>
      </c>
      <c r="J231" s="6"/>
    </row>
    <row r="232" spans="1:10" x14ac:dyDescent="0.25">
      <c r="A232" s="49">
        <v>185.3</v>
      </c>
      <c r="B232" s="49" t="s">
        <v>274</v>
      </c>
      <c r="C232" s="18">
        <v>42268</v>
      </c>
      <c r="D232" s="22">
        <v>0.66249999999999998</v>
      </c>
      <c r="E232" s="6">
        <v>-31.360773200000001</v>
      </c>
      <c r="F232" s="6">
        <v>-58.122117350000003</v>
      </c>
      <c r="G232" s="6">
        <v>-4054740.72750967</v>
      </c>
      <c r="H232" s="6">
        <v>3907280.2098121499</v>
      </c>
      <c r="I232" s="6" t="s">
        <v>41</v>
      </c>
      <c r="J232" s="6"/>
    </row>
    <row r="233" spans="1:10" x14ac:dyDescent="0.25">
      <c r="A233" s="49">
        <v>185.3</v>
      </c>
      <c r="B233" s="49" t="s">
        <v>275</v>
      </c>
      <c r="C233" s="18">
        <v>42269</v>
      </c>
      <c r="D233" s="22">
        <v>0.39999999999999997</v>
      </c>
      <c r="E233" s="6">
        <v>-31.361061370000002</v>
      </c>
      <c r="F233" s="6">
        <v>-58.121207579999997</v>
      </c>
      <c r="G233" s="6">
        <v>-4054809.03210103</v>
      </c>
      <c r="H233" s="6">
        <v>3907360.9941010699</v>
      </c>
      <c r="I233" s="6" t="s">
        <v>41</v>
      </c>
      <c r="J233" s="6"/>
    </row>
    <row r="234" spans="1:10" x14ac:dyDescent="0.25">
      <c r="A234" s="50">
        <v>185.3</v>
      </c>
      <c r="B234" s="49" t="s">
        <v>276</v>
      </c>
      <c r="C234" s="18">
        <v>42269</v>
      </c>
      <c r="D234" s="22">
        <v>0.53819444444444442</v>
      </c>
      <c r="E234" s="6">
        <v>-31.36913071</v>
      </c>
      <c r="F234" s="6">
        <v>-58.13075826</v>
      </c>
      <c r="G234" s="6">
        <v>-4055417.1572296699</v>
      </c>
      <c r="H234" s="6">
        <v>3906031.4946836899</v>
      </c>
      <c r="I234" s="6" t="s">
        <v>41</v>
      </c>
      <c r="J234" s="6"/>
    </row>
    <row r="235" spans="1:10" x14ac:dyDescent="0.25">
      <c r="A235" s="51">
        <v>185.3</v>
      </c>
      <c r="B235" s="51" t="s">
        <v>277</v>
      </c>
      <c r="C235" s="52">
        <v>42269</v>
      </c>
      <c r="D235" s="53">
        <v>0.69166666666666676</v>
      </c>
      <c r="E235" s="35">
        <v>-31.360778570000001</v>
      </c>
      <c r="F235" s="35">
        <v>-58.122121710000002</v>
      </c>
      <c r="G235" s="35">
        <v>-4054741.2065392998</v>
      </c>
      <c r="H235" s="35">
        <v>3907279.5296412301</v>
      </c>
      <c r="I235" s="35" t="s">
        <v>41</v>
      </c>
      <c r="J235" s="35"/>
    </row>
    <row r="236" spans="1:10" x14ac:dyDescent="0.25">
      <c r="A236" s="54" t="s">
        <v>32</v>
      </c>
      <c r="B236" s="54" t="s">
        <v>278</v>
      </c>
      <c r="C236" s="18">
        <v>42249</v>
      </c>
      <c r="D236" s="22">
        <v>0.60347222222222219</v>
      </c>
      <c r="E236" s="6">
        <v>-31.372186169999999</v>
      </c>
      <c r="F236" s="6">
        <v>-58.122954870000001</v>
      </c>
      <c r="G236" s="6">
        <v>-4056072.6915483498</v>
      </c>
      <c r="H236" s="6">
        <v>3906698.9207271701</v>
      </c>
      <c r="I236" s="6" t="s">
        <v>41</v>
      </c>
    </row>
    <row r="237" spans="1:10" x14ac:dyDescent="0.25">
      <c r="A237" s="55" t="s">
        <v>32</v>
      </c>
      <c r="B237" s="54" t="s">
        <v>279</v>
      </c>
      <c r="C237" s="18">
        <v>42249</v>
      </c>
      <c r="D237" s="22">
        <v>0.60555555555555551</v>
      </c>
      <c r="E237" s="6">
        <v>-31.372646249999999</v>
      </c>
      <c r="F237" s="6">
        <v>-58.122825450000001</v>
      </c>
      <c r="G237" s="6">
        <v>-4056132.4616550701</v>
      </c>
      <c r="H237" s="6">
        <v>3906692.21587621</v>
      </c>
      <c r="I237" s="6" t="s">
        <v>41</v>
      </c>
      <c r="J237" s="6"/>
    </row>
    <row r="238" spans="1:10" x14ac:dyDescent="0.25">
      <c r="A238" s="54" t="s">
        <v>32</v>
      </c>
      <c r="B238" s="54" t="s">
        <v>280</v>
      </c>
      <c r="C238" s="18">
        <v>42249</v>
      </c>
      <c r="D238" s="22">
        <v>0.60833333333333328</v>
      </c>
      <c r="E238" s="6">
        <v>-31.372939450000001</v>
      </c>
      <c r="F238" s="6">
        <v>-58.122840879999998</v>
      </c>
      <c r="G238" s="6">
        <v>-4056166.9050626801</v>
      </c>
      <c r="H238" s="6">
        <v>3906677.90509539</v>
      </c>
      <c r="I238" s="6" t="s">
        <v>41</v>
      </c>
      <c r="J238" s="6"/>
    </row>
    <row r="239" spans="1:10" x14ac:dyDescent="0.25">
      <c r="A239" s="55" t="s">
        <v>32</v>
      </c>
      <c r="B239" s="54" t="s">
        <v>281</v>
      </c>
      <c r="C239" s="18">
        <v>42249</v>
      </c>
      <c r="D239" s="22">
        <v>0.60972222222222217</v>
      </c>
      <c r="E239" s="6">
        <v>-31.37291372</v>
      </c>
      <c r="F239" s="6">
        <v>-58.122957720000002</v>
      </c>
      <c r="G239" s="6">
        <v>-4056159.4799441602</v>
      </c>
      <c r="H239" s="6">
        <v>3906667.0433468898</v>
      </c>
      <c r="I239" s="6" t="s">
        <v>41</v>
      </c>
      <c r="J239" s="6"/>
    </row>
    <row r="240" spans="1:10" x14ac:dyDescent="0.25">
      <c r="A240" s="55" t="s">
        <v>32</v>
      </c>
      <c r="B240" s="54" t="s">
        <v>282</v>
      </c>
      <c r="C240" s="18">
        <v>42249</v>
      </c>
      <c r="D240" s="22">
        <v>0.61041666666666672</v>
      </c>
      <c r="E240" s="6">
        <v>-31.372855130000001</v>
      </c>
      <c r="F240" s="6">
        <v>-58.122854709999999</v>
      </c>
      <c r="G240" s="6">
        <v>-4056156.3192236698</v>
      </c>
      <c r="H240" s="6">
        <v>3906680.1478376798</v>
      </c>
      <c r="I240" s="6" t="s">
        <v>41</v>
      </c>
      <c r="J240" s="6"/>
    </row>
    <row r="241" spans="1:10" x14ac:dyDescent="0.25">
      <c r="A241" s="55" t="s">
        <v>32</v>
      </c>
      <c r="B241" s="54" t="s">
        <v>283</v>
      </c>
      <c r="C241" s="18">
        <v>42249</v>
      </c>
      <c r="D241" s="22">
        <v>0.61111111111111105</v>
      </c>
      <c r="E241" s="6">
        <v>-31.37287877</v>
      </c>
      <c r="F241" s="6">
        <v>-58.12286083</v>
      </c>
      <c r="G241" s="6">
        <v>-4056158.9146907302</v>
      </c>
      <c r="H241" s="6">
        <v>3906678.4941000398</v>
      </c>
      <c r="I241" s="6" t="s">
        <v>41</v>
      </c>
      <c r="J241" s="6"/>
    </row>
    <row r="242" spans="1:10" x14ac:dyDescent="0.25">
      <c r="A242" s="55" t="s">
        <v>32</v>
      </c>
      <c r="B242" s="54" t="s">
        <v>284</v>
      </c>
      <c r="C242" s="18">
        <v>42249</v>
      </c>
      <c r="D242" s="22">
        <v>0.61805555555555558</v>
      </c>
      <c r="E242" s="6">
        <v>-31.37294632</v>
      </c>
      <c r="F242" s="6">
        <v>-58.122598050000001</v>
      </c>
      <c r="G242" s="6">
        <v>-4056176.7706178902</v>
      </c>
      <c r="H242" s="6">
        <v>3906702.5024940502</v>
      </c>
      <c r="I242" s="6" t="s">
        <v>41</v>
      </c>
      <c r="J242" s="6"/>
    </row>
    <row r="243" spans="1:10" x14ac:dyDescent="0.25">
      <c r="A243" s="55" t="s">
        <v>32</v>
      </c>
      <c r="B243" s="54" t="s">
        <v>285</v>
      </c>
      <c r="C243" s="18">
        <v>42249</v>
      </c>
      <c r="D243" s="22">
        <v>0.6972222222222223</v>
      </c>
      <c r="E243" s="6">
        <v>-31.372832410000001</v>
      </c>
      <c r="F243" s="6">
        <v>-58.122731330000001</v>
      </c>
      <c r="G243" s="6">
        <v>-4056158.2013711999</v>
      </c>
      <c r="H243" s="6">
        <v>3906693.7834978299</v>
      </c>
      <c r="I243" s="6" t="s">
        <v>41</v>
      </c>
      <c r="J243" s="6"/>
    </row>
    <row r="244" spans="1:10" x14ac:dyDescent="0.25">
      <c r="A244" s="55" t="s">
        <v>32</v>
      </c>
      <c r="B244" s="54" t="s">
        <v>286</v>
      </c>
      <c r="C244" s="18">
        <v>42249</v>
      </c>
      <c r="D244" s="22">
        <v>0.69791666666666663</v>
      </c>
      <c r="E244" s="6">
        <v>-31.37282806</v>
      </c>
      <c r="F244" s="6">
        <v>-58.122638289999998</v>
      </c>
      <c r="G244" s="6">
        <v>-4056161.1474282299</v>
      </c>
      <c r="H244" s="6">
        <v>3906703.5111046201</v>
      </c>
      <c r="I244" s="6" t="s">
        <v>41</v>
      </c>
      <c r="J244" s="6"/>
    </row>
    <row r="245" spans="1:10" x14ac:dyDescent="0.25">
      <c r="A245" s="55" t="s">
        <v>32</v>
      </c>
      <c r="B245" s="54" t="s">
        <v>287</v>
      </c>
      <c r="C245" s="18">
        <v>42249</v>
      </c>
      <c r="D245" s="22">
        <v>0.69930555555555562</v>
      </c>
      <c r="E245" s="6">
        <v>-31.372856720000001</v>
      </c>
      <c r="F245" s="6">
        <v>-58.122693519999999</v>
      </c>
      <c r="G245" s="6">
        <v>-4056162.5131830201</v>
      </c>
      <c r="H245" s="6">
        <v>3906696.6045084898</v>
      </c>
      <c r="I245" s="6" t="s">
        <v>41</v>
      </c>
      <c r="J245" s="6"/>
    </row>
    <row r="246" spans="1:10" x14ac:dyDescent="0.25">
      <c r="A246" s="55" t="s">
        <v>32</v>
      </c>
      <c r="B246" s="54" t="s">
        <v>288</v>
      </c>
      <c r="C246" s="18">
        <v>42249</v>
      </c>
      <c r="D246" s="22">
        <v>0.70138888888888884</v>
      </c>
      <c r="E246" s="6">
        <v>-31.372870299999999</v>
      </c>
      <c r="F246" s="6">
        <v>-58.122699470000001</v>
      </c>
      <c r="G246" s="6">
        <v>-4056163.9134730399</v>
      </c>
      <c r="H246" s="6">
        <v>3906695.4049359602</v>
      </c>
      <c r="I246" s="6" t="s">
        <v>41</v>
      </c>
      <c r="J246" s="6"/>
    </row>
    <row r="247" spans="1:10" x14ac:dyDescent="0.25">
      <c r="A247" s="55" t="s">
        <v>32</v>
      </c>
      <c r="B247" s="54" t="s">
        <v>289</v>
      </c>
      <c r="C247" s="18">
        <v>42249</v>
      </c>
      <c r="D247" s="22">
        <v>0.70208333333333339</v>
      </c>
      <c r="E247" s="6">
        <v>-31.372950509999999</v>
      </c>
      <c r="F247" s="6">
        <v>-58.122725289999998</v>
      </c>
      <c r="G247" s="6">
        <v>-4056172.5315429298</v>
      </c>
      <c r="H247" s="6">
        <v>3906689.2755656699</v>
      </c>
      <c r="I247" s="6" t="s">
        <v>41</v>
      </c>
      <c r="J247" s="6"/>
    </row>
    <row r="248" spans="1:10" x14ac:dyDescent="0.25">
      <c r="A248" s="55" t="s">
        <v>32</v>
      </c>
      <c r="B248" s="54" t="s">
        <v>290</v>
      </c>
      <c r="C248" s="18">
        <v>42249</v>
      </c>
      <c r="D248" s="22">
        <v>0.70277777777777783</v>
      </c>
      <c r="E248" s="6">
        <v>-31.372954960000001</v>
      </c>
      <c r="F248" s="6">
        <v>-58.122639710000001</v>
      </c>
      <c r="G248" s="6">
        <v>-4056176.2507532202</v>
      </c>
      <c r="H248" s="6">
        <v>3906697.8562887502</v>
      </c>
      <c r="I248" s="6" t="s">
        <v>41</v>
      </c>
      <c r="J248" s="6"/>
    </row>
    <row r="249" spans="1:10" s="20" customFormat="1" x14ac:dyDescent="0.25">
      <c r="A249" s="54" t="s">
        <v>32</v>
      </c>
      <c r="B249" s="54" t="s">
        <v>291</v>
      </c>
      <c r="C249" s="18">
        <v>42253</v>
      </c>
      <c r="D249" s="22">
        <v>0.47986111111111113</v>
      </c>
      <c r="E249" s="16">
        <v>-31.366370719999999</v>
      </c>
      <c r="F249" s="16">
        <v>-58.120809520000002</v>
      </c>
      <c r="G249" s="16">
        <v>-4055458.0192016298</v>
      </c>
      <c r="H249" s="16">
        <v>3907171.3424709602</v>
      </c>
      <c r="I249" s="6" t="s">
        <v>41</v>
      </c>
      <c r="J249" s="16"/>
    </row>
    <row r="250" spans="1:10" x14ac:dyDescent="0.25">
      <c r="A250" s="56" t="s">
        <v>32</v>
      </c>
      <c r="B250" s="56" t="s">
        <v>292</v>
      </c>
      <c r="C250" s="36">
        <v>42254</v>
      </c>
      <c r="D250" s="37">
        <v>0.39166666666666666</v>
      </c>
      <c r="E250" s="35">
        <v>-31.366159410000002</v>
      </c>
      <c r="F250" s="35">
        <v>-58.120953020000002</v>
      </c>
      <c r="G250" s="35">
        <v>-4055427.4351277901</v>
      </c>
      <c r="H250" s="35">
        <v>3907165.8017517398</v>
      </c>
      <c r="I250" s="35" t="s">
        <v>41</v>
      </c>
      <c r="J250" s="83" t="s">
        <v>43</v>
      </c>
    </row>
    <row r="251" spans="1:10" x14ac:dyDescent="0.25">
      <c r="A251" s="58">
        <v>244.2</v>
      </c>
      <c r="B251" s="58" t="s">
        <v>293</v>
      </c>
      <c r="C251" s="17">
        <v>42256</v>
      </c>
      <c r="D251" s="15">
        <v>0.40833333333333338</v>
      </c>
      <c r="E251" s="6">
        <v>-31.372128</v>
      </c>
      <c r="F251" s="6">
        <v>-58.123031400000002</v>
      </c>
      <c r="G251" s="6">
        <v>-4056062.89346107</v>
      </c>
      <c r="H251" s="6">
        <v>3906693.5998589401</v>
      </c>
      <c r="I251" s="6" t="s">
        <v>41</v>
      </c>
      <c r="J251" s="6"/>
    </row>
    <row r="252" spans="1:10" x14ac:dyDescent="0.25">
      <c r="A252" s="58">
        <v>244.2</v>
      </c>
      <c r="B252" s="58" t="s">
        <v>294</v>
      </c>
      <c r="C252" s="17">
        <v>42256</v>
      </c>
      <c r="D252" s="15">
        <v>0.42638888888888887</v>
      </c>
      <c r="E252" s="6">
        <v>-31.372388010000002</v>
      </c>
      <c r="F252" s="6">
        <v>-58.123100970000003</v>
      </c>
      <c r="G252" s="6">
        <v>-4056091.3563482398</v>
      </c>
      <c r="H252" s="6">
        <v>3906675.1795483902</v>
      </c>
      <c r="I252" s="6" t="s">
        <v>41</v>
      </c>
      <c r="J252" s="14"/>
    </row>
    <row r="253" spans="1:10" x14ac:dyDescent="0.25">
      <c r="A253" s="58">
        <v>244.2</v>
      </c>
      <c r="B253" s="58" t="s">
        <v>295</v>
      </c>
      <c r="C253" s="17">
        <v>42256</v>
      </c>
      <c r="D253" s="15">
        <v>0.44305555555555554</v>
      </c>
      <c r="E253" s="6">
        <v>-31.371436490000001</v>
      </c>
      <c r="F253" s="6">
        <v>-58.122552120000002</v>
      </c>
      <c r="G253" s="6">
        <v>-4055998.15501526</v>
      </c>
      <c r="H253" s="6">
        <v>3906772.7583148298</v>
      </c>
      <c r="I253" s="6" t="s">
        <v>41</v>
      </c>
      <c r="J253" s="14"/>
    </row>
    <row r="254" spans="1:10" x14ac:dyDescent="0.25">
      <c r="A254" s="58">
        <v>244.2</v>
      </c>
      <c r="B254" s="58" t="s">
        <v>296</v>
      </c>
      <c r="C254" s="17">
        <v>42256</v>
      </c>
      <c r="D254" s="15">
        <v>0.4458333333333333</v>
      </c>
      <c r="E254" s="6">
        <v>-31.371412020000001</v>
      </c>
      <c r="F254" s="6">
        <v>-58.122590090000003</v>
      </c>
      <c r="G254" s="6">
        <v>-4055993.8181200898</v>
      </c>
      <c r="H254" s="6">
        <v>3906769.9277218501</v>
      </c>
      <c r="I254" s="6" t="s">
        <v>41</v>
      </c>
      <c r="J254" s="14"/>
    </row>
    <row r="255" spans="1:10" x14ac:dyDescent="0.25">
      <c r="A255" s="58">
        <v>244.2</v>
      </c>
      <c r="B255" s="58" t="s">
        <v>297</v>
      </c>
      <c r="C255" s="17">
        <v>42256</v>
      </c>
      <c r="D255" s="15">
        <v>0.4680555555555555</v>
      </c>
      <c r="E255" s="6">
        <v>-31.371430620000002</v>
      </c>
      <c r="F255" s="6">
        <v>-58.122596379999997</v>
      </c>
      <c r="G255" s="6">
        <v>-4055995.8053306499</v>
      </c>
      <c r="H255" s="6">
        <v>3906768.4753598999</v>
      </c>
      <c r="I255" s="6" t="s">
        <v>41</v>
      </c>
      <c r="J255" s="14"/>
    </row>
    <row r="256" spans="1:10" x14ac:dyDescent="0.25">
      <c r="A256" s="59">
        <v>244.2</v>
      </c>
      <c r="B256" s="58" t="s">
        <v>298</v>
      </c>
      <c r="C256" s="17">
        <v>42256</v>
      </c>
      <c r="D256" s="15">
        <v>0.49027777777777781</v>
      </c>
      <c r="E256" s="6">
        <v>-31.37142425</v>
      </c>
      <c r="F256" s="6">
        <v>-58.12256344</v>
      </c>
      <c r="G256" s="6">
        <v>-4055996.2714764499</v>
      </c>
      <c r="H256" s="6">
        <v>3906772.12909545</v>
      </c>
      <c r="I256" s="6" t="s">
        <v>41</v>
      </c>
      <c r="J256" s="14"/>
    </row>
    <row r="257" spans="1:10" x14ac:dyDescent="0.25">
      <c r="A257" s="59">
        <v>244.2</v>
      </c>
      <c r="B257" s="58" t="s">
        <v>299</v>
      </c>
      <c r="C257" s="17">
        <v>42256</v>
      </c>
      <c r="D257" s="15">
        <v>0.50347222222222221</v>
      </c>
      <c r="E257" s="6">
        <v>-31.370477019999999</v>
      </c>
      <c r="F257" s="6">
        <v>-58.121813590000002</v>
      </c>
      <c r="G257" s="6">
        <v>-4055911.0687960498</v>
      </c>
      <c r="H257" s="6">
        <v>3906890.1307551102</v>
      </c>
      <c r="I257" s="6" t="s">
        <v>41</v>
      </c>
      <c r="J257" s="14"/>
    </row>
    <row r="258" spans="1:10" x14ac:dyDescent="0.25">
      <c r="A258" s="59">
        <v>244.2</v>
      </c>
      <c r="B258" s="58" t="s">
        <v>300</v>
      </c>
      <c r="C258" s="17">
        <v>42256</v>
      </c>
      <c r="D258" s="15">
        <v>0.50624999999999998</v>
      </c>
      <c r="E258" s="6">
        <v>-31.370432000000001</v>
      </c>
      <c r="F258" s="6">
        <v>-58.121589960000001</v>
      </c>
      <c r="G258" s="6">
        <v>-4055914.02174197</v>
      </c>
      <c r="H258" s="6">
        <v>3906915.0135051101</v>
      </c>
      <c r="I258" s="6" t="s">
        <v>41</v>
      </c>
      <c r="J258" s="14"/>
    </row>
    <row r="259" spans="1:10" x14ac:dyDescent="0.25">
      <c r="A259" s="59">
        <v>244.2</v>
      </c>
      <c r="B259" s="58" t="s">
        <v>301</v>
      </c>
      <c r="C259" s="17">
        <v>42256</v>
      </c>
      <c r="D259" s="15">
        <v>0.51944444444444449</v>
      </c>
      <c r="E259" s="6">
        <v>-31.370447760000001</v>
      </c>
      <c r="F259" s="6">
        <v>-58.121570519999999</v>
      </c>
      <c r="G259" s="6">
        <v>-4055916.6281876001</v>
      </c>
      <c r="H259" s="6">
        <v>3906916.32244934</v>
      </c>
      <c r="I259" s="6" t="s">
        <v>41</v>
      </c>
      <c r="J259" s="14"/>
    </row>
    <row r="260" spans="1:10" x14ac:dyDescent="0.25">
      <c r="A260" s="59">
        <v>244.2</v>
      </c>
      <c r="B260" s="58" t="s">
        <v>302</v>
      </c>
      <c r="C260" s="17">
        <v>42256</v>
      </c>
      <c r="D260" s="15">
        <v>0.52986111111111112</v>
      </c>
      <c r="E260" s="6">
        <v>-31.370840619999999</v>
      </c>
      <c r="F260" s="6">
        <v>-58.1217167</v>
      </c>
      <c r="G260" s="6">
        <v>-4055958.1049418701</v>
      </c>
      <c r="H260" s="6">
        <v>3906884.2795254602</v>
      </c>
      <c r="I260" s="6" t="s">
        <v>41</v>
      </c>
      <c r="J260" s="14"/>
    </row>
    <row r="261" spans="1:10" x14ac:dyDescent="0.25">
      <c r="A261" s="59">
        <v>244.2</v>
      </c>
      <c r="B261" s="58" t="s">
        <v>303</v>
      </c>
      <c r="C261" s="17">
        <v>42256</v>
      </c>
      <c r="D261" s="15">
        <v>0.53680555555555554</v>
      </c>
      <c r="E261" s="6">
        <v>-31.37104154</v>
      </c>
      <c r="F261" s="6">
        <v>-58.122029509999997</v>
      </c>
      <c r="G261" s="6">
        <v>-4055970.4502333901</v>
      </c>
      <c r="H261" s="6">
        <v>3906843.4854734102</v>
      </c>
      <c r="I261" s="6" t="s">
        <v>41</v>
      </c>
      <c r="J261" s="14"/>
    </row>
    <row r="262" spans="1:10" x14ac:dyDescent="0.25">
      <c r="A262" s="59">
        <v>244.2</v>
      </c>
      <c r="B262" s="58" t="s">
        <v>304</v>
      </c>
      <c r="C262" s="17">
        <v>42256</v>
      </c>
      <c r="D262" s="15">
        <v>0.54583333333333328</v>
      </c>
      <c r="E262" s="6">
        <v>-31.370953610000001</v>
      </c>
      <c r="F262" s="6">
        <v>-58.122004359999998</v>
      </c>
      <c r="G262" s="6">
        <v>-4055960.8850232698</v>
      </c>
      <c r="H262" s="6">
        <v>3906849.8813476302</v>
      </c>
      <c r="I262" s="6" t="s">
        <v>41</v>
      </c>
      <c r="J262" s="14"/>
    </row>
    <row r="263" spans="1:10" x14ac:dyDescent="0.25">
      <c r="A263" s="59">
        <v>244.2</v>
      </c>
      <c r="B263" s="58" t="s">
        <v>305</v>
      </c>
      <c r="C263" s="17">
        <v>42256</v>
      </c>
      <c r="D263" s="15">
        <v>0.5541666666666667</v>
      </c>
      <c r="E263" s="6">
        <v>-31.370918830000001</v>
      </c>
      <c r="F263" s="6">
        <v>-58.121980979999996</v>
      </c>
      <c r="G263" s="6">
        <v>-4055957.6019091299</v>
      </c>
      <c r="H263" s="6">
        <v>3906853.7883369098</v>
      </c>
      <c r="I263" s="6" t="s">
        <v>41</v>
      </c>
      <c r="J263" s="14"/>
    </row>
    <row r="264" spans="1:10" x14ac:dyDescent="0.25">
      <c r="A264" s="59">
        <v>244.2</v>
      </c>
      <c r="B264" s="58" t="s">
        <v>306</v>
      </c>
      <c r="C264" s="17">
        <v>42256</v>
      </c>
      <c r="D264" s="15">
        <v>0.59305555555555556</v>
      </c>
      <c r="E264" s="6">
        <v>-31.37089812</v>
      </c>
      <c r="F264" s="6">
        <v>-58.122003190000001</v>
      </c>
      <c r="G264" s="6">
        <v>-4055954.30109243</v>
      </c>
      <c r="H264" s="6">
        <v>3906852.4103034502</v>
      </c>
      <c r="I264" s="6" t="s">
        <v>41</v>
      </c>
      <c r="J264" s="82" t="s">
        <v>43</v>
      </c>
    </row>
    <row r="265" spans="1:10" x14ac:dyDescent="0.25">
      <c r="A265" s="59">
        <v>244.2</v>
      </c>
      <c r="B265" s="58" t="s">
        <v>307</v>
      </c>
      <c r="C265" s="17">
        <v>42256</v>
      </c>
      <c r="D265" s="15">
        <v>0.64930555555555558</v>
      </c>
      <c r="E265" s="6">
        <v>-31.37090877</v>
      </c>
      <c r="F265" s="6">
        <v>-58.12198609</v>
      </c>
      <c r="G265" s="6">
        <v>-4055956.21004035</v>
      </c>
      <c r="H265" s="6">
        <v>3906853.7011619601</v>
      </c>
      <c r="I265" s="6" t="s">
        <v>41</v>
      </c>
      <c r="J265" s="14"/>
    </row>
    <row r="266" spans="1:10" x14ac:dyDescent="0.25">
      <c r="A266" s="59">
        <v>244.2</v>
      </c>
      <c r="B266" s="58" t="s">
        <v>308</v>
      </c>
      <c r="C266" s="17">
        <v>42256</v>
      </c>
      <c r="D266" s="15">
        <v>0.67847222222222225</v>
      </c>
      <c r="E266" s="6">
        <v>-31.370895189999999</v>
      </c>
      <c r="F266" s="6">
        <v>-58.12199296</v>
      </c>
      <c r="G266" s="6">
        <v>-4055954.33219853</v>
      </c>
      <c r="H266" s="6">
        <v>3906853.5863539702</v>
      </c>
      <c r="I266" s="6" t="s">
        <v>41</v>
      </c>
      <c r="J266" s="14"/>
    </row>
    <row r="267" spans="1:10" x14ac:dyDescent="0.25">
      <c r="A267" s="59">
        <v>244.2</v>
      </c>
      <c r="B267" s="58" t="s">
        <v>309</v>
      </c>
      <c r="C267" s="17">
        <v>42256</v>
      </c>
      <c r="D267" s="15">
        <v>0.69097222222222221</v>
      </c>
      <c r="E267" s="6">
        <v>-31.370867700000002</v>
      </c>
      <c r="F267" s="6">
        <v>-58.121998660000003</v>
      </c>
      <c r="G267" s="6">
        <v>-4055950.83658029</v>
      </c>
      <c r="H267" s="6">
        <v>3906854.1953792502</v>
      </c>
      <c r="I267" s="6" t="s">
        <v>41</v>
      </c>
      <c r="J267" s="14"/>
    </row>
    <row r="268" spans="1:10" x14ac:dyDescent="0.25">
      <c r="A268" s="60">
        <v>244.2</v>
      </c>
      <c r="B268" s="86" t="s">
        <v>310</v>
      </c>
      <c r="C268" s="36">
        <v>42257</v>
      </c>
      <c r="D268" s="37">
        <v>0.58611111111111114</v>
      </c>
      <c r="E268" s="35">
        <v>-31.37095545</v>
      </c>
      <c r="F268" s="35">
        <v>-58.122099830000003</v>
      </c>
      <c r="G268" s="35">
        <v>-4055957.5486588599</v>
      </c>
      <c r="H268" s="35">
        <v>3906840.0132392501</v>
      </c>
      <c r="I268" s="35" t="s">
        <v>41</v>
      </c>
      <c r="J268" s="61"/>
    </row>
    <row r="269" spans="1:10" x14ac:dyDescent="0.25">
      <c r="A269" s="62">
        <v>244.3</v>
      </c>
      <c r="B269" s="62" t="s">
        <v>311</v>
      </c>
      <c r="C269" s="18">
        <v>42257</v>
      </c>
      <c r="D269" s="22">
        <v>0.60833333333333328</v>
      </c>
      <c r="E269" s="6">
        <v>-31.372457239999999</v>
      </c>
      <c r="F269" s="6">
        <v>-58.12299033</v>
      </c>
      <c r="G269" s="6">
        <v>-4056103.7458908898</v>
      </c>
      <c r="H269" s="6">
        <v>3906683.5173098501</v>
      </c>
      <c r="I269" s="6" t="s">
        <v>41</v>
      </c>
      <c r="J269" s="6"/>
    </row>
    <row r="270" spans="1:10" x14ac:dyDescent="0.25">
      <c r="A270" s="62">
        <v>244.3</v>
      </c>
      <c r="B270" s="62" t="s">
        <v>312</v>
      </c>
      <c r="C270" s="17">
        <v>42257</v>
      </c>
      <c r="D270" s="15">
        <v>0.64444444444444449</v>
      </c>
      <c r="E270" s="6">
        <v>-31.36651187</v>
      </c>
      <c r="F270" s="6">
        <v>-58.119674949999997</v>
      </c>
      <c r="G270" s="6">
        <v>-4055517.14036236</v>
      </c>
      <c r="H270" s="6">
        <v>3907281.54847734</v>
      </c>
      <c r="I270" s="6" t="s">
        <v>41</v>
      </c>
      <c r="J270" s="14"/>
    </row>
    <row r="271" spans="1:10" x14ac:dyDescent="0.25">
      <c r="A271" s="62">
        <v>244.3</v>
      </c>
      <c r="B271" s="62" t="s">
        <v>313</v>
      </c>
      <c r="C271" s="17">
        <v>42257</v>
      </c>
      <c r="D271" s="15">
        <v>0.66180555555555554</v>
      </c>
      <c r="E271" s="6">
        <v>-31.365872920000001</v>
      </c>
      <c r="F271" s="6">
        <v>-58.119449060000001</v>
      </c>
      <c r="G271" s="6">
        <v>-4055449.2381081302</v>
      </c>
      <c r="H271" s="6">
        <v>3907332.4491096302</v>
      </c>
      <c r="I271" s="6" t="s">
        <v>41</v>
      </c>
      <c r="J271" s="82" t="s">
        <v>43</v>
      </c>
    </row>
    <row r="272" spans="1:10" x14ac:dyDescent="0.25">
      <c r="A272" s="62">
        <v>244.3</v>
      </c>
      <c r="B272" s="62" t="s">
        <v>314</v>
      </c>
      <c r="C272" s="17">
        <v>42257</v>
      </c>
      <c r="D272" s="15">
        <v>0.69861111111111107</v>
      </c>
      <c r="E272" s="6">
        <v>-31.36584886</v>
      </c>
      <c r="F272" s="6">
        <v>-58.119431370000001</v>
      </c>
      <c r="G272" s="6">
        <v>-4055447.02331373</v>
      </c>
      <c r="H272" s="6">
        <v>3907335.3074995899</v>
      </c>
      <c r="I272" s="6" t="s">
        <v>41</v>
      </c>
      <c r="J272" s="14"/>
    </row>
    <row r="273" spans="1:10" x14ac:dyDescent="0.25">
      <c r="A273" s="62">
        <v>244.3</v>
      </c>
      <c r="B273" s="62" t="s">
        <v>315</v>
      </c>
      <c r="C273" s="17">
        <v>42257</v>
      </c>
      <c r="D273" s="15">
        <v>0.72569444444444453</v>
      </c>
      <c r="E273" s="6">
        <v>-31.366007280000002</v>
      </c>
      <c r="F273" s="6">
        <v>-58.11950538</v>
      </c>
      <c r="G273" s="6">
        <v>-4055463.1882714801</v>
      </c>
      <c r="H273" s="6">
        <v>3907320.8412874499</v>
      </c>
      <c r="I273" s="6" t="s">
        <v>41</v>
      </c>
      <c r="J273" s="14"/>
    </row>
    <row r="274" spans="1:10" x14ac:dyDescent="0.25">
      <c r="A274" s="62">
        <v>244.3</v>
      </c>
      <c r="B274" s="62" t="s">
        <v>316</v>
      </c>
      <c r="C274" s="17">
        <v>42258</v>
      </c>
      <c r="D274" s="15">
        <v>0.41319444444444442</v>
      </c>
      <c r="E274" s="6">
        <v>-31.365610149999998</v>
      </c>
      <c r="F274" s="6">
        <v>-58.119086289999998</v>
      </c>
      <c r="G274" s="6">
        <v>-4055431.3659295999</v>
      </c>
      <c r="H274" s="6">
        <v>3907381.0541305402</v>
      </c>
      <c r="I274" s="6" t="s">
        <v>41</v>
      </c>
      <c r="J274" s="14"/>
    </row>
    <row r="275" spans="1:10" x14ac:dyDescent="0.25">
      <c r="A275" s="63">
        <v>244.3</v>
      </c>
      <c r="B275" s="63" t="s">
        <v>317</v>
      </c>
      <c r="C275" s="36">
        <v>42258</v>
      </c>
      <c r="D275" s="37">
        <v>0.58402777777777781</v>
      </c>
      <c r="E275" s="35">
        <v>-31.36590511</v>
      </c>
      <c r="F275" s="35">
        <v>-58.119433049999998</v>
      </c>
      <c r="G275" s="35">
        <v>-4055453.6792994202</v>
      </c>
      <c r="H275" s="35">
        <v>3907332.6932596299</v>
      </c>
      <c r="I275" s="35" t="s">
        <v>41</v>
      </c>
      <c r="J275" s="32"/>
    </row>
    <row r="276" spans="1:10" x14ac:dyDescent="0.25">
      <c r="A276" s="57" t="s">
        <v>33</v>
      </c>
      <c r="B276" s="57" t="s">
        <v>319</v>
      </c>
      <c r="C276" s="18">
        <v>42265</v>
      </c>
      <c r="D276" s="22">
        <v>0.55277777777777781</v>
      </c>
      <c r="E276" s="6">
        <v>-31.368668620000001</v>
      </c>
      <c r="F276" s="6">
        <v>-58.130604869999999</v>
      </c>
      <c r="G276" s="6">
        <v>-4055367.6793570202</v>
      </c>
      <c r="H276" s="6">
        <v>3906067.27413075</v>
      </c>
      <c r="I276" s="6" t="s">
        <v>41</v>
      </c>
      <c r="J276" s="14"/>
    </row>
    <row r="277" spans="1:10" x14ac:dyDescent="0.25">
      <c r="A277" s="57" t="s">
        <v>33</v>
      </c>
      <c r="B277" s="57" t="s">
        <v>320</v>
      </c>
      <c r="C277" s="18">
        <v>42265</v>
      </c>
      <c r="D277" s="22">
        <v>0.55486111111111114</v>
      </c>
      <c r="E277" s="6">
        <v>-31.36871112</v>
      </c>
      <c r="F277" s="6">
        <v>-58.130527499999999</v>
      </c>
      <c r="G277" s="6">
        <v>-4055375.6361644301</v>
      </c>
      <c r="H277" s="6">
        <v>3906073.3623652998</v>
      </c>
      <c r="I277" s="6" t="s">
        <v>41</v>
      </c>
      <c r="J277" s="14"/>
    </row>
    <row r="278" spans="1:10" x14ac:dyDescent="0.25">
      <c r="A278" s="57" t="s">
        <v>33</v>
      </c>
      <c r="B278" s="57" t="s">
        <v>321</v>
      </c>
      <c r="C278" s="17">
        <v>42265</v>
      </c>
      <c r="D278" s="15">
        <v>0.58124999999999993</v>
      </c>
      <c r="E278" s="6">
        <v>-31.370600150000001</v>
      </c>
      <c r="F278" s="6">
        <v>-58.13223867</v>
      </c>
      <c r="G278" s="6">
        <v>-4055537.5355431898</v>
      </c>
      <c r="H278" s="6">
        <v>3905815.9485380002</v>
      </c>
      <c r="I278" s="6" t="s">
        <v>41</v>
      </c>
      <c r="J278" s="14"/>
    </row>
    <row r="279" spans="1:10" x14ac:dyDescent="0.25">
      <c r="A279" s="57" t="s">
        <v>33</v>
      </c>
      <c r="B279" s="57" t="s">
        <v>322</v>
      </c>
      <c r="C279" s="17">
        <v>42265</v>
      </c>
      <c r="D279" s="15">
        <v>0.59722222222222221</v>
      </c>
      <c r="E279" s="6">
        <v>-31.370172499999999</v>
      </c>
      <c r="F279" s="6">
        <v>-58.13221377</v>
      </c>
      <c r="G279" s="6">
        <v>-4055487.3874350302</v>
      </c>
      <c r="H279" s="6">
        <v>3905837.05907082</v>
      </c>
      <c r="I279" s="6" t="s">
        <v>41</v>
      </c>
      <c r="J279" s="14"/>
    </row>
    <row r="280" spans="1:10" x14ac:dyDescent="0.25">
      <c r="A280" s="57" t="s">
        <v>33</v>
      </c>
      <c r="B280" s="57" t="s">
        <v>323</v>
      </c>
      <c r="C280" s="17">
        <v>42265</v>
      </c>
      <c r="D280" s="15">
        <v>0.62013888888888891</v>
      </c>
      <c r="E280" s="6">
        <v>-31.370196809999999</v>
      </c>
      <c r="F280" s="6">
        <v>-58.131413969999997</v>
      </c>
      <c r="G280" s="6">
        <v>-4055520.0701534501</v>
      </c>
      <c r="H280" s="6">
        <v>3905918.0032111001</v>
      </c>
      <c r="I280" s="6" t="s">
        <v>41</v>
      </c>
      <c r="J280" s="14"/>
    </row>
    <row r="281" spans="1:10" x14ac:dyDescent="0.25">
      <c r="A281" s="57" t="s">
        <v>33</v>
      </c>
      <c r="B281" s="57" t="s">
        <v>324</v>
      </c>
      <c r="C281" s="17">
        <v>42265</v>
      </c>
      <c r="D281" s="15">
        <v>0.625</v>
      </c>
      <c r="E281" s="6">
        <v>-31.369685180000001</v>
      </c>
      <c r="F281" s="6">
        <v>-58.13047444</v>
      </c>
      <c r="G281" s="6">
        <v>-4055493.9476588401</v>
      </c>
      <c r="H281" s="6">
        <v>3906036.5316487001</v>
      </c>
      <c r="I281" s="6" t="s">
        <v>41</v>
      </c>
      <c r="J281" s="14"/>
    </row>
    <row r="282" spans="1:10" x14ac:dyDescent="0.25">
      <c r="A282" s="57" t="s">
        <v>33</v>
      </c>
      <c r="B282" s="57" t="s">
        <v>325</v>
      </c>
      <c r="C282" s="17">
        <v>42265</v>
      </c>
      <c r="D282" s="15">
        <v>0.64097222222222217</v>
      </c>
      <c r="E282" s="6">
        <v>-31.369718450000001</v>
      </c>
      <c r="F282" s="6">
        <v>-58.130469830000003</v>
      </c>
      <c r="G282" s="6">
        <v>-4055498.0928673199</v>
      </c>
      <c r="H282" s="6">
        <v>3906035.5604738598</v>
      </c>
      <c r="I282" s="6" t="s">
        <v>41</v>
      </c>
      <c r="J282" s="14"/>
    </row>
    <row r="283" spans="1:10" x14ac:dyDescent="0.25">
      <c r="A283" s="57" t="s">
        <v>33</v>
      </c>
      <c r="B283" s="57" t="s">
        <v>326</v>
      </c>
      <c r="C283" s="17">
        <v>42265</v>
      </c>
      <c r="D283" s="15">
        <v>0.67222222222222217</v>
      </c>
      <c r="E283" s="6">
        <v>-31.369725750000001</v>
      </c>
      <c r="F283" s="6">
        <v>-58.130449800000001</v>
      </c>
      <c r="G283" s="6">
        <v>-4055499.71055541</v>
      </c>
      <c r="H283" s="6">
        <v>3906037.2972670598</v>
      </c>
      <c r="I283" s="6" t="s">
        <v>41</v>
      </c>
      <c r="J283" s="14"/>
    </row>
    <row r="284" spans="1:10" x14ac:dyDescent="0.25">
      <c r="A284" s="57" t="s">
        <v>33</v>
      </c>
      <c r="B284" s="57" t="s">
        <v>327</v>
      </c>
      <c r="C284" s="17">
        <v>42265</v>
      </c>
      <c r="D284" s="15">
        <v>0.68055555555555547</v>
      </c>
      <c r="E284" s="6">
        <v>-31.369756930000001</v>
      </c>
      <c r="F284" s="6">
        <v>-58.130456420000002</v>
      </c>
      <c r="G284" s="6">
        <v>-4055503.1879945002</v>
      </c>
      <c r="H284" s="6">
        <v>3906035.2654250902</v>
      </c>
      <c r="I284" s="6" t="s">
        <v>41</v>
      </c>
      <c r="J284" s="14"/>
    </row>
    <row r="285" spans="1:10" x14ac:dyDescent="0.25">
      <c r="A285" s="57" t="s">
        <v>33</v>
      </c>
      <c r="B285" s="57" t="s">
        <v>328</v>
      </c>
      <c r="C285" s="17">
        <v>42265</v>
      </c>
      <c r="D285" s="15">
        <v>0.68263888888888891</v>
      </c>
      <c r="E285" s="6">
        <v>-31.36970286</v>
      </c>
      <c r="F285" s="6">
        <v>-58.130437229999998</v>
      </c>
      <c r="G285" s="6">
        <v>-4055497.44476985</v>
      </c>
      <c r="H285" s="6">
        <v>3906039.5793758901</v>
      </c>
      <c r="I285" s="6" t="s">
        <v>41</v>
      </c>
      <c r="J285" s="14"/>
    </row>
    <row r="286" spans="1:10" x14ac:dyDescent="0.25">
      <c r="A286" s="57" t="s">
        <v>33</v>
      </c>
      <c r="B286" s="57" t="s">
        <v>329</v>
      </c>
      <c r="C286" s="17">
        <v>42265</v>
      </c>
      <c r="D286" s="15">
        <v>0.68333333333333324</v>
      </c>
      <c r="E286" s="6">
        <v>-31.36972566</v>
      </c>
      <c r="F286" s="6">
        <v>-58.13037001</v>
      </c>
      <c r="G286" s="6">
        <v>-4055502.6708183102</v>
      </c>
      <c r="H286" s="6">
        <v>3906045.4817073401</v>
      </c>
      <c r="I286" s="6" t="s">
        <v>41</v>
      </c>
      <c r="J286" s="14"/>
    </row>
    <row r="287" spans="1:10" x14ac:dyDescent="0.25">
      <c r="A287" s="57" t="s">
        <v>33</v>
      </c>
      <c r="B287" s="57" t="s">
        <v>330</v>
      </c>
      <c r="C287" s="17">
        <v>42265</v>
      </c>
      <c r="D287" s="15">
        <v>0.68472222222222223</v>
      </c>
      <c r="E287" s="6">
        <v>-31.369737650000001</v>
      </c>
      <c r="F287" s="6">
        <v>-58.130370339999999</v>
      </c>
      <c r="G287" s="6">
        <v>-4055504.09053896</v>
      </c>
      <c r="H287" s="6">
        <v>3906044.9275410199</v>
      </c>
      <c r="I287" s="6" t="s">
        <v>41</v>
      </c>
      <c r="J287" s="14"/>
    </row>
    <row r="288" spans="1:10" x14ac:dyDescent="0.25">
      <c r="A288" s="57" t="s">
        <v>33</v>
      </c>
      <c r="B288" s="57" t="s">
        <v>331</v>
      </c>
      <c r="C288" s="17">
        <v>42265</v>
      </c>
      <c r="D288" s="15">
        <v>0.68819444444444444</v>
      </c>
      <c r="E288" s="6">
        <v>-31.368515729999999</v>
      </c>
      <c r="F288" s="6">
        <v>-58.131064610000003</v>
      </c>
      <c r="G288" s="6">
        <v>-4055332.3009718698</v>
      </c>
      <c r="H288" s="6">
        <v>3906026.7727722698</v>
      </c>
      <c r="I288" s="6" t="s">
        <v>41</v>
      </c>
      <c r="J288" s="14"/>
    </row>
    <row r="289" spans="1:10" x14ac:dyDescent="0.25">
      <c r="A289" s="57" t="s">
        <v>33</v>
      </c>
      <c r="B289" s="57" t="s">
        <v>332</v>
      </c>
      <c r="C289" s="17">
        <v>42265</v>
      </c>
      <c r="D289" s="15">
        <v>0.7006944444444444</v>
      </c>
      <c r="E289" s="6">
        <v>-31.368553370000001</v>
      </c>
      <c r="F289" s="6">
        <v>-58.131008540000003</v>
      </c>
      <c r="G289" s="6">
        <v>-4055338.8841824499</v>
      </c>
      <c r="H289" s="6">
        <v>3906030.8881157599</v>
      </c>
      <c r="I289" s="14" t="s">
        <v>41</v>
      </c>
      <c r="J289" s="14"/>
    </row>
    <row r="290" spans="1:10" x14ac:dyDescent="0.25">
      <c r="A290" s="57" t="s">
        <v>33</v>
      </c>
      <c r="B290" s="57" t="s">
        <v>333</v>
      </c>
      <c r="C290" s="17">
        <v>42266</v>
      </c>
      <c r="D290" s="15">
        <v>0.41041666666666665</v>
      </c>
      <c r="E290" s="6">
        <v>-31.36893718</v>
      </c>
      <c r="F290" s="6">
        <v>-58.130664799999998</v>
      </c>
      <c r="G290" s="6">
        <v>-4055397.5231251102</v>
      </c>
      <c r="H290" s="6">
        <v>3906049.4752700701</v>
      </c>
      <c r="I290" s="6" t="s">
        <v>41</v>
      </c>
      <c r="J290" s="6"/>
    </row>
    <row r="291" spans="1:10" x14ac:dyDescent="0.25">
      <c r="A291" s="57" t="s">
        <v>33</v>
      </c>
      <c r="B291" s="57" t="s">
        <v>334</v>
      </c>
      <c r="C291" s="17">
        <v>42266</v>
      </c>
      <c r="D291" s="15">
        <v>0.59236111111111112</v>
      </c>
      <c r="E291" s="6">
        <v>-31.36871799</v>
      </c>
      <c r="F291" s="6">
        <v>-58.130755239999999</v>
      </c>
      <c r="G291" s="6">
        <v>-4055367.9768667598</v>
      </c>
      <c r="H291" s="6">
        <v>3906049.71461904</v>
      </c>
      <c r="I291" s="6" t="s">
        <v>41</v>
      </c>
      <c r="J291" s="14"/>
    </row>
    <row r="292" spans="1:10" x14ac:dyDescent="0.25">
      <c r="A292" s="57" t="s">
        <v>33</v>
      </c>
      <c r="B292" s="57" t="s">
        <v>335</v>
      </c>
      <c r="C292" s="17">
        <v>42266</v>
      </c>
      <c r="D292" s="15">
        <v>0.59444444444444444</v>
      </c>
      <c r="E292" s="6">
        <v>-31.368698120000001</v>
      </c>
      <c r="F292" s="6">
        <v>-58.13060797</v>
      </c>
      <c r="G292" s="6">
        <v>-4055371.08724079</v>
      </c>
      <c r="H292" s="6">
        <v>3906065.67611886</v>
      </c>
      <c r="I292" s="6" t="s">
        <v>41</v>
      </c>
      <c r="J292" s="14"/>
    </row>
    <row r="293" spans="1:10" x14ac:dyDescent="0.25">
      <c r="A293" s="57" t="s">
        <v>33</v>
      </c>
      <c r="B293" s="57" t="s">
        <v>336</v>
      </c>
      <c r="C293" s="17">
        <v>42266</v>
      </c>
      <c r="D293" s="15">
        <v>0.60069444444444442</v>
      </c>
      <c r="E293" s="6">
        <v>-31.369388369999999</v>
      </c>
      <c r="F293" s="6">
        <v>-58.130262299999998</v>
      </c>
      <c r="G293" s="6">
        <v>-4055466.3976517599</v>
      </c>
      <c r="H293" s="6">
        <v>3906071.1622267398</v>
      </c>
      <c r="I293" s="6" t="s">
        <v>41</v>
      </c>
      <c r="J293" s="14"/>
    </row>
    <row r="294" spans="1:10" x14ac:dyDescent="0.25">
      <c r="A294" s="57" t="s">
        <v>33</v>
      </c>
      <c r="B294" s="57" t="s">
        <v>337</v>
      </c>
      <c r="C294" s="17">
        <v>42266</v>
      </c>
      <c r="D294" s="15">
        <v>0.60833333333333328</v>
      </c>
      <c r="E294" s="6">
        <v>-31.36949315</v>
      </c>
      <c r="F294" s="6">
        <v>-58.130416439999998</v>
      </c>
      <c r="G294" s="6">
        <v>-4055473.1724637598</v>
      </c>
      <c r="H294" s="6">
        <v>3906050.8116776398</v>
      </c>
      <c r="I294" s="6" t="s">
        <v>41</v>
      </c>
      <c r="J294" s="14"/>
    </row>
    <row r="295" spans="1:10" x14ac:dyDescent="0.25">
      <c r="A295" s="57" t="s">
        <v>33</v>
      </c>
      <c r="B295" s="57" t="s">
        <v>338</v>
      </c>
      <c r="C295" s="17">
        <v>42266</v>
      </c>
      <c r="D295" s="15">
        <v>0.69305555555555554</v>
      </c>
      <c r="E295" s="6">
        <v>-31.36878102</v>
      </c>
      <c r="F295" s="6">
        <v>-58.130535719999997</v>
      </c>
      <c r="G295" s="6">
        <v>-4055383.6785492101</v>
      </c>
      <c r="H295" s="6">
        <v>3906069.4862086801</v>
      </c>
      <c r="I295" s="6" t="s">
        <v>41</v>
      </c>
      <c r="J295" s="14"/>
    </row>
    <row r="296" spans="1:10" x14ac:dyDescent="0.25">
      <c r="A296" s="57" t="s">
        <v>33</v>
      </c>
      <c r="B296" s="57" t="s">
        <v>339</v>
      </c>
      <c r="C296" s="17">
        <v>42267</v>
      </c>
      <c r="D296" s="15">
        <v>0.39999999999999997</v>
      </c>
      <c r="E296" s="6">
        <v>-31.36838749</v>
      </c>
      <c r="F296" s="6">
        <v>-58.131511029999999</v>
      </c>
      <c r="G296" s="6">
        <v>-4055300.3629461601</v>
      </c>
      <c r="H296" s="6">
        <v>3905986.5672313902</v>
      </c>
      <c r="I296" s="6" t="s">
        <v>41</v>
      </c>
      <c r="J296" s="82" t="s">
        <v>43</v>
      </c>
    </row>
    <row r="297" spans="1:10" x14ac:dyDescent="0.25">
      <c r="A297" s="57" t="s">
        <v>33</v>
      </c>
      <c r="B297" s="57" t="s">
        <v>340</v>
      </c>
      <c r="C297" s="17">
        <v>42268</v>
      </c>
      <c r="D297" s="15">
        <v>0.42777777777777781</v>
      </c>
      <c r="E297" s="6">
        <v>-31.368733580000001</v>
      </c>
      <c r="F297" s="6">
        <v>-58.130616179999997</v>
      </c>
      <c r="G297" s="6">
        <v>-4055375.0166827501</v>
      </c>
      <c r="H297" s="6">
        <v>3906063.2955517201</v>
      </c>
      <c r="I297" s="6" t="s">
        <v>41</v>
      </c>
      <c r="J297" s="14"/>
    </row>
    <row r="298" spans="1:10" x14ac:dyDescent="0.25">
      <c r="A298" s="57" t="s">
        <v>33</v>
      </c>
      <c r="B298" s="57" t="s">
        <v>341</v>
      </c>
      <c r="C298" s="17">
        <v>42268</v>
      </c>
      <c r="D298" s="15">
        <v>0.46111111111111108</v>
      </c>
      <c r="E298" s="6">
        <v>-31.368752860000001</v>
      </c>
      <c r="F298" s="6">
        <v>-58.13064275</v>
      </c>
      <c r="G298" s="6">
        <v>-4055376.3300500498</v>
      </c>
      <c r="H298" s="6">
        <v>3906059.7347252402</v>
      </c>
      <c r="I298" s="6" t="s">
        <v>41</v>
      </c>
      <c r="J298" s="14"/>
    </row>
    <row r="299" spans="1:10" x14ac:dyDescent="0.25">
      <c r="A299" s="57" t="s">
        <v>33</v>
      </c>
      <c r="B299" s="57" t="s">
        <v>342</v>
      </c>
      <c r="C299" s="17">
        <v>42268</v>
      </c>
      <c r="D299" s="15">
        <v>0.48125000000000001</v>
      </c>
      <c r="E299" s="6">
        <v>-31.36876208</v>
      </c>
      <c r="F299" s="6">
        <v>-58.13066413</v>
      </c>
      <c r="G299" s="6">
        <v>-4055376.6351573402</v>
      </c>
      <c r="H299" s="6">
        <v>3906057.1425793599</v>
      </c>
      <c r="I299" s="6" t="s">
        <v>41</v>
      </c>
      <c r="J299" s="14"/>
    </row>
    <row r="300" spans="1:10" x14ac:dyDescent="0.25">
      <c r="A300" s="57" t="s">
        <v>33</v>
      </c>
      <c r="B300" s="57" t="s">
        <v>343</v>
      </c>
      <c r="C300" s="17">
        <v>42268</v>
      </c>
      <c r="D300" s="15">
        <v>0.48472222222222222</v>
      </c>
      <c r="E300" s="6">
        <v>-31.368794179999998</v>
      </c>
      <c r="F300" s="6">
        <v>-58.130674939999999</v>
      </c>
      <c r="G300" s="6">
        <v>-4055380.0664884201</v>
      </c>
      <c r="H300" s="6">
        <v>3906054.6412534099</v>
      </c>
      <c r="I300" s="6" t="s">
        <v>41</v>
      </c>
      <c r="J300" s="14"/>
    </row>
    <row r="301" spans="1:10" x14ac:dyDescent="0.25">
      <c r="A301" s="57" t="s">
        <v>33</v>
      </c>
      <c r="B301" s="57" t="s">
        <v>344</v>
      </c>
      <c r="C301" s="17">
        <v>42268</v>
      </c>
      <c r="D301" s="15">
        <v>0.4861111111111111</v>
      </c>
      <c r="E301" s="6">
        <v>-31.368846319999999</v>
      </c>
      <c r="F301" s="6">
        <v>-58.130674689999999</v>
      </c>
      <c r="G301" s="6">
        <v>-4055386.3030932299</v>
      </c>
      <c r="H301" s="6">
        <v>3906052.4042272498</v>
      </c>
      <c r="I301" s="6" t="s">
        <v>41</v>
      </c>
      <c r="J301" s="14"/>
    </row>
    <row r="302" spans="1:10" x14ac:dyDescent="0.25">
      <c r="A302" s="57" t="s">
        <v>33</v>
      </c>
      <c r="B302" s="57" t="s">
        <v>345</v>
      </c>
      <c r="C302" s="17">
        <v>42268</v>
      </c>
      <c r="D302" s="15">
        <v>0.49583333333333335</v>
      </c>
      <c r="E302" s="6">
        <v>-31.368841369999998</v>
      </c>
      <c r="F302" s="6">
        <v>-58.130670080000002</v>
      </c>
      <c r="G302" s="6">
        <v>-4055385.8835459198</v>
      </c>
      <c r="H302" s="6">
        <v>3906053.0916874399</v>
      </c>
      <c r="I302" s="6" t="s">
        <v>41</v>
      </c>
      <c r="J302" s="14"/>
    </row>
    <row r="303" spans="1:10" x14ac:dyDescent="0.25">
      <c r="A303" s="57" t="s">
        <v>33</v>
      </c>
      <c r="B303" s="57" t="s">
        <v>346</v>
      </c>
      <c r="C303" s="17">
        <v>42268</v>
      </c>
      <c r="D303" s="15">
        <v>0.51041666666666663</v>
      </c>
      <c r="E303" s="6">
        <v>-31.368863579999999</v>
      </c>
      <c r="F303" s="6">
        <v>-58.130683410000003</v>
      </c>
      <c r="G303" s="6">
        <v>-4055388.0398401702</v>
      </c>
      <c r="H303" s="6">
        <v>3906050.7611772902</v>
      </c>
      <c r="I303" s="6" t="s">
        <v>41</v>
      </c>
      <c r="J303" s="14"/>
    </row>
    <row r="304" spans="1:10" x14ac:dyDescent="0.25">
      <c r="A304" s="57" t="s">
        <v>33</v>
      </c>
      <c r="B304" s="57" t="s">
        <v>347</v>
      </c>
      <c r="C304" s="17">
        <v>42268</v>
      </c>
      <c r="D304" s="15">
        <v>0.65486111111111112</v>
      </c>
      <c r="E304" s="6">
        <v>-31.368747160000002</v>
      </c>
      <c r="F304" s="6">
        <v>-58.130571840000002</v>
      </c>
      <c r="G304" s="6">
        <v>-4055378.2895861501</v>
      </c>
      <c r="H304" s="6">
        <v>3906067.2523045498</v>
      </c>
      <c r="I304" s="6" t="s">
        <v>41</v>
      </c>
      <c r="J304" s="14"/>
    </row>
    <row r="305" spans="1:10" x14ac:dyDescent="0.25">
      <c r="A305" s="57" t="s">
        <v>33</v>
      </c>
      <c r="B305" s="57" t="s">
        <v>348</v>
      </c>
      <c r="C305" s="17">
        <v>42269</v>
      </c>
      <c r="D305" s="15">
        <v>0.47986111111111113</v>
      </c>
      <c r="E305" s="6">
        <v>-31.368644060000001</v>
      </c>
      <c r="F305" s="6">
        <v>-58.130655410000003</v>
      </c>
      <c r="G305" s="6">
        <v>-4055362.8642139002</v>
      </c>
      <c r="H305" s="6">
        <v>3906063.1581839002</v>
      </c>
      <c r="I305" s="6" t="s">
        <v>41</v>
      </c>
      <c r="J305" s="14"/>
    </row>
    <row r="306" spans="1:10" x14ac:dyDescent="0.25">
      <c r="A306" s="57" t="s">
        <v>33</v>
      </c>
      <c r="B306" s="57" t="s">
        <v>349</v>
      </c>
      <c r="C306" s="17">
        <v>42269</v>
      </c>
      <c r="D306" s="15">
        <v>0.49791666666666662</v>
      </c>
      <c r="E306" s="6">
        <v>-31.368668540000002</v>
      </c>
      <c r="F306" s="6">
        <v>-58.130667979999998</v>
      </c>
      <c r="G306" s="6">
        <v>-4055365.3199265702</v>
      </c>
      <c r="H306" s="6">
        <v>3906060.8070854</v>
      </c>
      <c r="I306" s="6" t="s">
        <v>41</v>
      </c>
      <c r="J306" s="14"/>
    </row>
    <row r="307" spans="1:10" x14ac:dyDescent="0.25">
      <c r="A307" s="57" t="s">
        <v>33</v>
      </c>
      <c r="B307" s="57" t="s">
        <v>350</v>
      </c>
      <c r="C307" s="17">
        <v>42269</v>
      </c>
      <c r="D307" s="15">
        <v>0.49861111111111112</v>
      </c>
      <c r="E307" s="6">
        <v>-31.368706249999999</v>
      </c>
      <c r="F307" s="6">
        <v>-58.130666890000001</v>
      </c>
      <c r="G307" s="6">
        <v>-4055369.8643777701</v>
      </c>
      <c r="H307" s="6">
        <v>3906059.2823884101</v>
      </c>
      <c r="I307" s="6" t="s">
        <v>41</v>
      </c>
      <c r="J307" s="14"/>
    </row>
    <row r="308" spans="1:10" x14ac:dyDescent="0.25">
      <c r="A308" s="57" t="s">
        <v>33</v>
      </c>
      <c r="B308" s="57" t="s">
        <v>351</v>
      </c>
      <c r="C308" s="17">
        <v>42269</v>
      </c>
      <c r="D308" s="15">
        <v>0.4993055555555555</v>
      </c>
      <c r="E308" s="6">
        <v>-31.368661750000001</v>
      </c>
      <c r="F308" s="6">
        <v>-58.130607050000002</v>
      </c>
      <c r="G308" s="6">
        <v>-4055366.7776719099</v>
      </c>
      <c r="H308" s="6">
        <v>3906067.3487496399</v>
      </c>
      <c r="I308" s="6" t="s">
        <v>41</v>
      </c>
      <c r="J308" s="14"/>
    </row>
    <row r="309" spans="1:10" x14ac:dyDescent="0.25">
      <c r="A309" s="57" t="s">
        <v>33</v>
      </c>
      <c r="B309" s="57" t="s">
        <v>352</v>
      </c>
      <c r="C309" s="17">
        <v>42269</v>
      </c>
      <c r="D309" s="15">
        <v>0.52013888888888882</v>
      </c>
      <c r="E309" s="6">
        <v>-31.36868312</v>
      </c>
      <c r="F309" s="6">
        <v>-58.130588520000003</v>
      </c>
      <c r="G309" s="6">
        <v>-4055370.01994097</v>
      </c>
      <c r="H309" s="6">
        <v>3906068.3212177102</v>
      </c>
      <c r="I309" s="6" t="s">
        <v>41</v>
      </c>
      <c r="J309" s="14"/>
    </row>
    <row r="310" spans="1:10" x14ac:dyDescent="0.25">
      <c r="A310" s="57" t="s">
        <v>33</v>
      </c>
      <c r="B310" s="57" t="s">
        <v>353</v>
      </c>
      <c r="C310" s="17">
        <v>42269</v>
      </c>
      <c r="D310" s="15">
        <v>0.5229166666666667</v>
      </c>
      <c r="E310" s="6">
        <v>-31.36868488</v>
      </c>
      <c r="F310" s="6">
        <v>-58.130588940000003</v>
      </c>
      <c r="G310" s="6">
        <v>-4055370.21450675</v>
      </c>
      <c r="H310" s="6">
        <v>3906068.20177944</v>
      </c>
      <c r="I310" s="6" t="s">
        <v>41</v>
      </c>
      <c r="J310" s="14"/>
    </row>
    <row r="311" spans="1:10" x14ac:dyDescent="0.25">
      <c r="A311" s="57" t="s">
        <v>33</v>
      </c>
      <c r="B311" s="57" t="s">
        <v>354</v>
      </c>
      <c r="C311" s="17">
        <v>42269</v>
      </c>
      <c r="D311" s="15">
        <v>0.52430555555555558</v>
      </c>
      <c r="E311" s="6">
        <v>-31.368666860000001</v>
      </c>
      <c r="F311" s="6">
        <v>-58.13064996</v>
      </c>
      <c r="G311" s="6">
        <v>-4055365.7902438999</v>
      </c>
      <c r="H311" s="6">
        <v>3906062.7275374602</v>
      </c>
      <c r="I311" s="6" t="s">
        <v>41</v>
      </c>
      <c r="J311" s="14"/>
    </row>
    <row r="312" spans="1:10" x14ac:dyDescent="0.25">
      <c r="A312" s="57" t="s">
        <v>33</v>
      </c>
      <c r="B312" s="57" t="s">
        <v>355</v>
      </c>
      <c r="C312" s="17">
        <v>42269</v>
      </c>
      <c r="D312" s="15">
        <v>0.53680555555555554</v>
      </c>
      <c r="E312" s="6">
        <v>-31.368690999999998</v>
      </c>
      <c r="F312" s="6">
        <v>-58.13064267</v>
      </c>
      <c r="G312" s="6">
        <v>-4055368.9448272102</v>
      </c>
      <c r="H312" s="6">
        <v>3906062.4273905</v>
      </c>
      <c r="I312" s="6" t="s">
        <v>41</v>
      </c>
      <c r="J312" s="14"/>
    </row>
    <row r="313" spans="1:10" x14ac:dyDescent="0.25">
      <c r="A313" s="57" t="s">
        <v>33</v>
      </c>
      <c r="B313" s="57" t="s">
        <v>356</v>
      </c>
      <c r="C313" s="17">
        <v>42269</v>
      </c>
      <c r="D313" s="15">
        <v>0.54722222222222217</v>
      </c>
      <c r="E313" s="6">
        <v>-31.368705500000001</v>
      </c>
      <c r="F313" s="6">
        <v>-58.130677200000001</v>
      </c>
      <c r="G313" s="6">
        <v>-4055369.3909137398</v>
      </c>
      <c r="H313" s="6">
        <v>3906058.2578764302</v>
      </c>
      <c r="I313" s="6" t="s">
        <v>41</v>
      </c>
      <c r="J313" s="14"/>
    </row>
    <row r="314" spans="1:10" x14ac:dyDescent="0.25">
      <c r="A314" s="57" t="s">
        <v>33</v>
      </c>
      <c r="B314" s="57" t="s">
        <v>357</v>
      </c>
      <c r="C314" s="17">
        <v>42269</v>
      </c>
      <c r="D314" s="15">
        <v>0.54791666666666672</v>
      </c>
      <c r="E314" s="6">
        <v>-31.368751939999999</v>
      </c>
      <c r="F314" s="6">
        <v>-58.130668739999997</v>
      </c>
      <c r="G314" s="6">
        <v>-4055375.2524431301</v>
      </c>
      <c r="H314" s="6">
        <v>3906057.1099610198</v>
      </c>
      <c r="I314" s="6" t="s">
        <v>41</v>
      </c>
      <c r="J314" s="14"/>
    </row>
    <row r="315" spans="1:10" x14ac:dyDescent="0.25">
      <c r="A315" s="57" t="s">
        <v>33</v>
      </c>
      <c r="B315" s="57" t="s">
        <v>358</v>
      </c>
      <c r="C315" s="17">
        <v>42269</v>
      </c>
      <c r="D315" s="15">
        <v>0.5493055555555556</v>
      </c>
      <c r="E315" s="6">
        <v>-31.36876518</v>
      </c>
      <c r="F315" s="6">
        <v>-58.130677200000001</v>
      </c>
      <c r="G315" s="6">
        <v>-4055376.5187472301</v>
      </c>
      <c r="H315" s="6">
        <v>3906055.66801906</v>
      </c>
      <c r="I315" s="6" t="s">
        <v>41</v>
      </c>
      <c r="J315" s="14"/>
    </row>
    <row r="316" spans="1:10" x14ac:dyDescent="0.25">
      <c r="A316" s="57" t="s">
        <v>33</v>
      </c>
      <c r="B316" s="57" t="s">
        <v>359</v>
      </c>
      <c r="C316" s="17">
        <v>42269</v>
      </c>
      <c r="D316" s="15">
        <v>0.54999999999999993</v>
      </c>
      <c r="E316" s="6">
        <v>-31.368651270000001</v>
      </c>
      <c r="F316" s="6">
        <v>-58.130631520000001</v>
      </c>
      <c r="G316" s="6">
        <v>-4055364.6148692998</v>
      </c>
      <c r="H316" s="6">
        <v>3906065.2946860902</v>
      </c>
      <c r="I316" s="6" t="s">
        <v>41</v>
      </c>
      <c r="J316" s="14"/>
    </row>
    <row r="317" spans="1:10" x14ac:dyDescent="0.25">
      <c r="A317" s="57" t="s">
        <v>33</v>
      </c>
      <c r="B317" s="57" t="s">
        <v>360</v>
      </c>
      <c r="C317" s="17">
        <v>42269</v>
      </c>
      <c r="D317" s="15">
        <v>0.6020833333333333</v>
      </c>
      <c r="E317" s="6">
        <v>-31.36869871</v>
      </c>
      <c r="F317" s="6">
        <v>-58.130577459999998</v>
      </c>
      <c r="G317" s="6">
        <v>-4055372.29373712</v>
      </c>
      <c r="H317" s="6">
        <v>3906068.7786313598</v>
      </c>
      <c r="I317" s="6" t="s">
        <v>41</v>
      </c>
      <c r="J317" s="14"/>
    </row>
    <row r="318" spans="1:10" x14ac:dyDescent="0.25">
      <c r="A318" s="57" t="s">
        <v>33</v>
      </c>
      <c r="B318" s="57" t="s">
        <v>361</v>
      </c>
      <c r="C318" s="17">
        <v>42269</v>
      </c>
      <c r="D318" s="15">
        <v>0.61041666666666672</v>
      </c>
      <c r="E318" s="6">
        <v>-31.368684040000002</v>
      </c>
      <c r="F318" s="6">
        <v>-58.13058341</v>
      </c>
      <c r="G318" s="6">
        <v>-4055370.3200897598</v>
      </c>
      <c r="H318" s="6">
        <v>3906068.8052095501</v>
      </c>
      <c r="I318" s="6" t="s">
        <v>41</v>
      </c>
      <c r="J318" s="14"/>
    </row>
    <row r="319" spans="1:10" x14ac:dyDescent="0.25">
      <c r="A319" s="57" t="s">
        <v>33</v>
      </c>
      <c r="B319" s="57" t="s">
        <v>362</v>
      </c>
      <c r="C319" s="17">
        <v>42269</v>
      </c>
      <c r="D319" s="15">
        <v>0.61111111111111105</v>
      </c>
      <c r="E319" s="6">
        <v>-31.368731400000001</v>
      </c>
      <c r="F319" s="6">
        <v>-58.130585670000002</v>
      </c>
      <c r="G319" s="6">
        <v>-4055375.8923462699</v>
      </c>
      <c r="H319" s="6">
        <v>3906066.5182688101</v>
      </c>
      <c r="I319" s="6" t="s">
        <v>41</v>
      </c>
      <c r="J319" s="14"/>
    </row>
    <row r="320" spans="1:10" x14ac:dyDescent="0.25">
      <c r="A320" s="57" t="s">
        <v>33</v>
      </c>
      <c r="B320" s="57" t="s">
        <v>363</v>
      </c>
      <c r="C320" s="17">
        <v>42269</v>
      </c>
      <c r="D320" s="15">
        <v>0.61111111111111105</v>
      </c>
      <c r="E320" s="6">
        <v>-31.36870944</v>
      </c>
      <c r="F320" s="6">
        <v>-58.130596570000002</v>
      </c>
      <c r="G320" s="6">
        <v>-4055372.8637118698</v>
      </c>
      <c r="H320" s="6">
        <v>3906066.3536920999</v>
      </c>
      <c r="I320" s="6" t="s">
        <v>41</v>
      </c>
      <c r="J320" s="14"/>
    </row>
    <row r="321" spans="1:10" x14ac:dyDescent="0.25">
      <c r="A321" s="64" t="s">
        <v>33</v>
      </c>
      <c r="B321" s="64" t="s">
        <v>364</v>
      </c>
      <c r="C321" s="36">
        <v>42269</v>
      </c>
      <c r="D321" s="37">
        <v>0.62986111111111109</v>
      </c>
      <c r="E321" s="35">
        <v>-31.3687392</v>
      </c>
      <c r="F321" s="35">
        <v>-58.130568820000001</v>
      </c>
      <c r="G321" s="35">
        <v>-4055377.4513384402</v>
      </c>
      <c r="H321" s="35">
        <v>3906067.9073692001</v>
      </c>
      <c r="I321" s="35" t="s">
        <v>41</v>
      </c>
      <c r="J321" s="61"/>
    </row>
    <row r="322" spans="1:10" x14ac:dyDescent="0.25">
      <c r="A322" s="65">
        <v>264.10000000000002</v>
      </c>
      <c r="B322" s="65" t="s">
        <v>318</v>
      </c>
      <c r="C322" s="17">
        <v>42263</v>
      </c>
      <c r="D322" s="15">
        <v>0.44363425925925926</v>
      </c>
      <c r="E322" s="6">
        <v>-31.37</v>
      </c>
      <c r="F322" s="6">
        <v>-58.126388888888798</v>
      </c>
      <c r="G322" s="6">
        <v>-4055676.6889053802</v>
      </c>
      <c r="H322" s="6">
        <v>3906422.5406181701</v>
      </c>
      <c r="I322" s="14" t="s">
        <v>41</v>
      </c>
      <c r="J322" s="14"/>
    </row>
    <row r="323" spans="1:10" x14ac:dyDescent="0.25">
      <c r="A323" s="65">
        <v>264.10000000000002</v>
      </c>
      <c r="B323" s="65" t="s">
        <v>365</v>
      </c>
      <c r="C323" s="17">
        <v>42263</v>
      </c>
      <c r="D323" s="15">
        <v>0.59791666666666665</v>
      </c>
      <c r="E323" s="6">
        <v>-31.37007569</v>
      </c>
      <c r="F323" s="6">
        <v>-58.12636681</v>
      </c>
      <c r="G323" s="6">
        <v>-4055693.5498497598</v>
      </c>
      <c r="H323" s="6">
        <v>3906440.7232050099</v>
      </c>
      <c r="I323" s="6" t="s">
        <v>41</v>
      </c>
      <c r="J323" s="6"/>
    </row>
    <row r="324" spans="1:10" x14ac:dyDescent="0.25">
      <c r="A324" s="65">
        <v>264.10000000000002</v>
      </c>
      <c r="B324" s="65" t="s">
        <v>366</v>
      </c>
      <c r="C324" s="17">
        <v>42263</v>
      </c>
      <c r="D324" s="15">
        <v>0.60416666666666663</v>
      </c>
      <c r="E324" s="6">
        <v>-31.368842959999998</v>
      </c>
      <c r="F324" s="6">
        <v>-58.126240330000002</v>
      </c>
      <c r="G324" s="6">
        <v>-4055551.0284548402</v>
      </c>
      <c r="H324" s="6">
        <v>3906507.1965638902</v>
      </c>
      <c r="I324" s="6" t="s">
        <v>41</v>
      </c>
      <c r="J324" s="6"/>
    </row>
    <row r="325" spans="1:10" x14ac:dyDescent="0.25">
      <c r="A325" s="65">
        <v>264.10000000000002</v>
      </c>
      <c r="B325" s="65" t="s">
        <v>367</v>
      </c>
      <c r="C325" s="17">
        <v>42263</v>
      </c>
      <c r="D325" s="15">
        <v>0.63541666666666663</v>
      </c>
      <c r="E325" s="6">
        <v>-31.368857720000001</v>
      </c>
      <c r="F325" s="6">
        <v>-58.126218110000003</v>
      </c>
      <c r="G325" s="6">
        <v>-4055553.6188336802</v>
      </c>
      <c r="H325" s="6">
        <v>3906508.8341174098</v>
      </c>
      <c r="I325" s="6" t="s">
        <v>41</v>
      </c>
      <c r="J325" s="6"/>
    </row>
    <row r="326" spans="1:10" x14ac:dyDescent="0.25">
      <c r="A326" s="65">
        <v>264.10000000000002</v>
      </c>
      <c r="B326" s="65" t="s">
        <v>368</v>
      </c>
      <c r="C326" s="17">
        <v>42263</v>
      </c>
      <c r="D326" s="15">
        <v>0.65625</v>
      </c>
      <c r="E326" s="6">
        <v>-31.36464891</v>
      </c>
      <c r="F326" s="6">
        <v>-58.124286589999997</v>
      </c>
      <c r="G326" s="6">
        <v>-4055122.8604494501</v>
      </c>
      <c r="H326" s="6">
        <v>3906889.5555822002</v>
      </c>
      <c r="I326" s="6" t="s">
        <v>41</v>
      </c>
      <c r="J326" s="6"/>
    </row>
    <row r="327" spans="1:10" x14ac:dyDescent="0.25">
      <c r="A327" s="65">
        <v>264.10000000000002</v>
      </c>
      <c r="B327" s="65" t="s">
        <v>369</v>
      </c>
      <c r="C327" s="17">
        <v>42263</v>
      </c>
      <c r="D327" s="15">
        <v>0.66249999999999998</v>
      </c>
      <c r="E327" s="6">
        <v>-31.363056350000001</v>
      </c>
      <c r="F327" s="6">
        <v>-58.124125659999997</v>
      </c>
      <c r="G327" s="6">
        <v>-4054938.63729514</v>
      </c>
      <c r="H327" s="6">
        <v>3906975.1782560898</v>
      </c>
      <c r="I327" s="6" t="s">
        <v>41</v>
      </c>
      <c r="J327" s="6"/>
    </row>
    <row r="328" spans="1:10" x14ac:dyDescent="0.25">
      <c r="A328" s="65">
        <v>264.10000000000002</v>
      </c>
      <c r="B328" s="65" t="s">
        <v>370</v>
      </c>
      <c r="C328" s="17">
        <v>42263</v>
      </c>
      <c r="D328" s="15">
        <v>0.66666666666666663</v>
      </c>
      <c r="E328" s="6">
        <v>-31.363083249999999</v>
      </c>
      <c r="F328" s="6">
        <v>-58.123709239999997</v>
      </c>
      <c r="G328" s="6">
        <v>-4054957.35878012</v>
      </c>
      <c r="H328" s="6">
        <v>3907016.7104566498</v>
      </c>
      <c r="I328" s="6" t="s">
        <v>41</v>
      </c>
      <c r="J328" s="6"/>
    </row>
    <row r="329" spans="1:10" x14ac:dyDescent="0.25">
      <c r="A329" s="65">
        <v>264.10000000000002</v>
      </c>
      <c r="B329" s="65" t="s">
        <v>371</v>
      </c>
      <c r="C329" s="17">
        <v>42263</v>
      </c>
      <c r="D329" s="15">
        <v>0.67986111111111114</v>
      </c>
      <c r="E329" s="6">
        <v>-31.363214599999999</v>
      </c>
      <c r="F329" s="6">
        <v>-58.123996490000003</v>
      </c>
      <c r="G329" s="6">
        <v>-4054962.3494779998</v>
      </c>
      <c r="H329" s="6">
        <v>3906981.5549470298</v>
      </c>
      <c r="I329" s="6" t="s">
        <v>41</v>
      </c>
      <c r="J329" s="6"/>
    </row>
    <row r="330" spans="1:10" x14ac:dyDescent="0.25">
      <c r="A330" s="65">
        <v>264.10000000000002</v>
      </c>
      <c r="B330" s="65" t="s">
        <v>372</v>
      </c>
      <c r="C330" s="17">
        <v>42263</v>
      </c>
      <c r="D330" s="15">
        <v>0.69652777777777775</v>
      </c>
      <c r="E330" s="6">
        <v>-31.363174699999998</v>
      </c>
      <c r="F330" s="6">
        <v>-58.124097740000003</v>
      </c>
      <c r="G330" s="6">
        <v>-4054953.8129833699</v>
      </c>
      <c r="H330" s="6">
        <v>3906972.90454295</v>
      </c>
      <c r="I330" s="6" t="s">
        <v>41</v>
      </c>
      <c r="J330" s="6"/>
    </row>
    <row r="331" spans="1:10" x14ac:dyDescent="0.25">
      <c r="A331" s="65">
        <v>264.10000000000002</v>
      </c>
      <c r="B331" s="65" t="s">
        <v>373</v>
      </c>
      <c r="C331" s="17">
        <v>42263</v>
      </c>
      <c r="D331" s="15">
        <v>0.72222222222222221</v>
      </c>
      <c r="E331" s="6">
        <v>-31.363510819999998</v>
      </c>
      <c r="F331" s="6">
        <v>-58.123199290000002</v>
      </c>
      <c r="G331" s="6">
        <v>-4055027.4205902298</v>
      </c>
      <c r="H331" s="6">
        <v>3907050.4426650801</v>
      </c>
      <c r="I331" s="6" t="s">
        <v>41</v>
      </c>
      <c r="J331" s="6"/>
    </row>
    <row r="332" spans="1:10" x14ac:dyDescent="0.25">
      <c r="A332" s="66">
        <v>264.10000000000002</v>
      </c>
      <c r="B332" s="66" t="s">
        <v>374</v>
      </c>
      <c r="C332" s="36">
        <v>42263</v>
      </c>
      <c r="D332" s="37">
        <v>0.7284722222222223</v>
      </c>
      <c r="E332" s="35">
        <v>-31.363192890000001</v>
      </c>
      <c r="F332" s="35">
        <v>-58.124075359999999</v>
      </c>
      <c r="G332" s="35">
        <v>-4054956.8191028899</v>
      </c>
      <c r="H332" s="35">
        <v>3906974.4098986699</v>
      </c>
      <c r="I332" s="35" t="s">
        <v>41</v>
      </c>
      <c r="J332" s="35"/>
    </row>
    <row r="333" spans="1:10" x14ac:dyDescent="0.25">
      <c r="A333" s="67" t="s">
        <v>34</v>
      </c>
      <c r="B333" s="67" t="s">
        <v>376</v>
      </c>
      <c r="C333" s="12">
        <v>42213</v>
      </c>
      <c r="D333" s="13">
        <v>0.46724537037037034</v>
      </c>
      <c r="E333" s="11">
        <v>-31.37345904</v>
      </c>
      <c r="F333" s="11">
        <v>-58.122767279999998</v>
      </c>
      <c r="G333" s="11">
        <v>-4056231.7032755199</v>
      </c>
      <c r="H333" s="11">
        <v>3906662.8932831902</v>
      </c>
      <c r="I333" s="14" t="s">
        <v>40</v>
      </c>
      <c r="J333" s="14"/>
    </row>
    <row r="334" spans="1:10" x14ac:dyDescent="0.25">
      <c r="A334" s="67" t="s">
        <v>34</v>
      </c>
      <c r="B334" s="67" t="s">
        <v>377</v>
      </c>
      <c r="C334" s="12">
        <v>42213</v>
      </c>
      <c r="D334" s="13">
        <v>0.51597222222222217</v>
      </c>
      <c r="E334" s="11">
        <v>-31.37332099</v>
      </c>
      <c r="F334" s="11">
        <v>-58.123013880000002</v>
      </c>
      <c r="G334" s="11">
        <v>-4056206.0299824998</v>
      </c>
      <c r="H334" s="11">
        <v>3906643.6046340801</v>
      </c>
      <c r="I334" s="14" t="s">
        <v>40</v>
      </c>
      <c r="J334" s="14"/>
    </row>
    <row r="335" spans="1:10" x14ac:dyDescent="0.25">
      <c r="A335" s="67" t="s">
        <v>34</v>
      </c>
      <c r="B335" s="67" t="s">
        <v>378</v>
      </c>
      <c r="C335" s="12">
        <v>42213</v>
      </c>
      <c r="D335" s="13">
        <v>0.56273148148148155</v>
      </c>
      <c r="E335" s="11">
        <v>-31.37325671</v>
      </c>
      <c r="F335" s="11">
        <v>-58.122935679999998</v>
      </c>
      <c r="G335" s="11">
        <v>-4056201.2655821098</v>
      </c>
      <c r="H335" s="11">
        <v>3906654.4125109399</v>
      </c>
      <c r="I335" s="14" t="s">
        <v>40</v>
      </c>
      <c r="J335" s="14"/>
    </row>
    <row r="336" spans="1:10" x14ac:dyDescent="0.25">
      <c r="A336" s="67" t="s">
        <v>34</v>
      </c>
      <c r="B336" s="67" t="s">
        <v>379</v>
      </c>
      <c r="C336" s="12">
        <v>42214</v>
      </c>
      <c r="D336" s="13">
        <v>0.37047453703703703</v>
      </c>
      <c r="E336" s="11">
        <v>-31.371559040000001</v>
      </c>
      <c r="F336" s="11">
        <v>-58.123320149999998</v>
      </c>
      <c r="G336" s="11">
        <v>-4055984.1846036599</v>
      </c>
      <c r="H336" s="11">
        <v>3906688.6955391299</v>
      </c>
      <c r="I336" s="14" t="s">
        <v>40</v>
      </c>
      <c r="J336" s="14"/>
    </row>
    <row r="337" spans="1:10" x14ac:dyDescent="0.25">
      <c r="A337" s="67" t="s">
        <v>34</v>
      </c>
      <c r="B337" s="67" t="s">
        <v>380</v>
      </c>
      <c r="C337" s="12">
        <v>42214</v>
      </c>
      <c r="D337" s="13">
        <v>0.51155092592592599</v>
      </c>
      <c r="E337" s="11">
        <v>-31.371899339999999</v>
      </c>
      <c r="F337" s="11">
        <v>-58.122885799999999</v>
      </c>
      <c r="G337" s="11">
        <v>-4056041.0067429901</v>
      </c>
      <c r="H337" s="11">
        <v>3906718.4541470902</v>
      </c>
      <c r="I337" s="14" t="s">
        <v>40</v>
      </c>
      <c r="J337" s="14"/>
    </row>
    <row r="338" spans="1:10" x14ac:dyDescent="0.25">
      <c r="A338" s="67" t="s">
        <v>34</v>
      </c>
      <c r="B338" s="67" t="s">
        <v>381</v>
      </c>
      <c r="C338" s="12">
        <v>42214</v>
      </c>
      <c r="D338" s="13">
        <v>0.61078703703703707</v>
      </c>
      <c r="E338" s="11">
        <v>-31.369980389999998</v>
      </c>
      <c r="F338" s="11">
        <v>-58.122690669999997</v>
      </c>
      <c r="G338" s="11">
        <v>-4055819.0835088701</v>
      </c>
      <c r="H338" s="11">
        <v>3906821.7652910501</v>
      </c>
      <c r="I338" s="14" t="s">
        <v>40</v>
      </c>
      <c r="J338" s="14"/>
    </row>
    <row r="339" spans="1:10" x14ac:dyDescent="0.25">
      <c r="A339" s="67" t="s">
        <v>34</v>
      </c>
      <c r="B339" s="67" t="s">
        <v>382</v>
      </c>
      <c r="C339" s="12">
        <v>42214</v>
      </c>
      <c r="D339" s="13">
        <v>0.6138541666666667</v>
      </c>
      <c r="E339" s="11">
        <v>-31.370097309999998</v>
      </c>
      <c r="F339" s="11">
        <v>-58.122396049999999</v>
      </c>
      <c r="G339" s="11">
        <v>-4055844.0218955898</v>
      </c>
      <c r="H339" s="11">
        <v>3906846.8964827098</v>
      </c>
      <c r="I339" s="14" t="s">
        <v>40</v>
      </c>
      <c r="J339" s="14"/>
    </row>
    <row r="340" spans="1:10" x14ac:dyDescent="0.25">
      <c r="A340" s="67" t="s">
        <v>34</v>
      </c>
      <c r="B340" s="67" t="s">
        <v>383</v>
      </c>
      <c r="C340" s="12">
        <v>42215</v>
      </c>
      <c r="D340" s="13">
        <v>0.39832175925925922</v>
      </c>
      <c r="E340" s="11">
        <v>-31.3718115</v>
      </c>
      <c r="F340" s="11">
        <v>-58.123901439999997</v>
      </c>
      <c r="G340" s="11">
        <v>-4055992.6860759598</v>
      </c>
      <c r="H340" s="11">
        <v>3906618.1392949098</v>
      </c>
      <c r="I340" s="14" t="s">
        <v>40</v>
      </c>
      <c r="J340" s="14"/>
    </row>
    <row r="341" spans="1:10" x14ac:dyDescent="0.25">
      <c r="A341" s="67" t="s">
        <v>34</v>
      </c>
      <c r="B341" s="67" t="s">
        <v>384</v>
      </c>
      <c r="C341" s="12">
        <v>42215</v>
      </c>
      <c r="D341" s="13">
        <v>0.47890046296296296</v>
      </c>
      <c r="E341" s="11">
        <v>-31.371852740000001</v>
      </c>
      <c r="F341" s="11">
        <v>-58.123989870000003</v>
      </c>
      <c r="G341" s="11">
        <v>-4055994.3178854398</v>
      </c>
      <c r="H341" s="11">
        <v>3906607.2828002502</v>
      </c>
      <c r="I341" s="14" t="s">
        <v>40</v>
      </c>
      <c r="J341" s="14"/>
    </row>
    <row r="342" spans="1:10" x14ac:dyDescent="0.25">
      <c r="A342" s="67" t="s">
        <v>34</v>
      </c>
      <c r="B342" s="67" t="s">
        <v>385</v>
      </c>
      <c r="C342" s="12">
        <v>42215</v>
      </c>
      <c r="D342" s="13">
        <v>0.50365740740740739</v>
      </c>
      <c r="E342" s="11">
        <v>-31.371884090000002</v>
      </c>
      <c r="F342" s="11">
        <v>-58.1240332</v>
      </c>
      <c r="G342" s="11">
        <v>-4055996.4482884002</v>
      </c>
      <c r="H342" s="11">
        <v>3906601.4794973498</v>
      </c>
      <c r="I342" s="14" t="s">
        <v>40</v>
      </c>
      <c r="J342" s="14"/>
    </row>
    <row r="343" spans="1:10" x14ac:dyDescent="0.25">
      <c r="A343" s="67" t="s">
        <v>34</v>
      </c>
      <c r="B343" s="67" t="s">
        <v>386</v>
      </c>
      <c r="C343" s="12">
        <v>42215</v>
      </c>
      <c r="D343" s="13">
        <v>0.5135763888888889</v>
      </c>
      <c r="E343" s="11">
        <v>-31.371782249999999</v>
      </c>
      <c r="F343" s="11">
        <v>-58.123838159999998</v>
      </c>
      <c r="G343" s="11">
        <v>-4055991.54955232</v>
      </c>
      <c r="H343" s="11">
        <v>3906625.8968139901</v>
      </c>
      <c r="I343" s="14" t="s">
        <v>40</v>
      </c>
      <c r="J343" s="14"/>
    </row>
    <row r="344" spans="1:10" x14ac:dyDescent="0.25">
      <c r="A344" s="67" t="s">
        <v>34</v>
      </c>
      <c r="B344" s="67" t="s">
        <v>387</v>
      </c>
      <c r="C344" s="12">
        <v>42215</v>
      </c>
      <c r="D344" s="13">
        <v>0.52391203703703704</v>
      </c>
      <c r="E344" s="11">
        <v>-31.37174997</v>
      </c>
      <c r="F344" s="11">
        <v>-58.12394209</v>
      </c>
      <c r="G344" s="11">
        <v>-4055983.82320537</v>
      </c>
      <c r="H344" s="11">
        <v>3906616.6427269401</v>
      </c>
      <c r="I344" s="14" t="s">
        <v>40</v>
      </c>
      <c r="J344" s="14"/>
    </row>
    <row r="345" spans="1:10" x14ac:dyDescent="0.25">
      <c r="A345" s="67" t="s">
        <v>34</v>
      </c>
      <c r="B345" s="67" t="s">
        <v>388</v>
      </c>
      <c r="C345" s="12">
        <v>42215</v>
      </c>
      <c r="D345" s="13">
        <v>0.53249999999999997</v>
      </c>
      <c r="E345" s="11">
        <v>-31.37180446</v>
      </c>
      <c r="F345" s="11">
        <v>-58.123968159999997</v>
      </c>
      <c r="G345" s="11">
        <v>-4055989.3601946202</v>
      </c>
      <c r="H345" s="11">
        <v>3906611.6044692802</v>
      </c>
      <c r="I345" s="14" t="s">
        <v>40</v>
      </c>
      <c r="J345" s="14"/>
    </row>
    <row r="346" spans="1:10" x14ac:dyDescent="0.25">
      <c r="A346" s="67" t="s">
        <v>34</v>
      </c>
      <c r="B346" s="67" t="s">
        <v>389</v>
      </c>
      <c r="C346" s="12">
        <v>42216</v>
      </c>
      <c r="D346" s="13">
        <v>0.67222222222222217</v>
      </c>
      <c r="E346" s="11">
        <v>-31.376845169999999</v>
      </c>
      <c r="F346" s="11">
        <v>-58.12211928</v>
      </c>
      <c r="G346" s="11">
        <v>-4056660.2556435699</v>
      </c>
      <c r="H346" s="11">
        <v>3906582.3118348299</v>
      </c>
      <c r="I346" s="14" t="s">
        <v>40</v>
      </c>
      <c r="J346" s="14"/>
    </row>
    <row r="347" spans="1:10" x14ac:dyDescent="0.25">
      <c r="A347" s="67" t="s">
        <v>34</v>
      </c>
      <c r="B347" s="67" t="s">
        <v>390</v>
      </c>
      <c r="C347" s="12">
        <v>42216</v>
      </c>
      <c r="D347" s="13">
        <v>0.75</v>
      </c>
      <c r="E347" s="11">
        <v>-31.37620454</v>
      </c>
      <c r="F347" s="11">
        <v>-58.122447350000002</v>
      </c>
      <c r="G347" s="11">
        <v>-4056571.52333454</v>
      </c>
      <c r="H347" s="11">
        <v>3906576.4940824802</v>
      </c>
      <c r="I347" s="14" t="s">
        <v>40</v>
      </c>
      <c r="J347" s="14"/>
    </row>
    <row r="348" spans="1:10" x14ac:dyDescent="0.25">
      <c r="A348" s="67" t="s">
        <v>34</v>
      </c>
      <c r="B348" s="67" t="s">
        <v>391</v>
      </c>
      <c r="C348" s="12">
        <v>42217</v>
      </c>
      <c r="D348" s="13">
        <v>0.46934027777777776</v>
      </c>
      <c r="E348" s="11">
        <v>-31.376662190000001</v>
      </c>
      <c r="F348" s="11">
        <v>-58.121471020000001</v>
      </c>
      <c r="G348" s="11">
        <v>-4056662.55066999</v>
      </c>
      <c r="H348" s="11">
        <v>3906656.7140517598</v>
      </c>
      <c r="I348" s="14" t="s">
        <v>40</v>
      </c>
      <c r="J348" s="14"/>
    </row>
    <row r="349" spans="1:10" x14ac:dyDescent="0.25">
      <c r="A349" s="68" t="s">
        <v>34</v>
      </c>
      <c r="B349" s="68" t="s">
        <v>392</v>
      </c>
      <c r="C349" s="33">
        <v>42217</v>
      </c>
      <c r="D349" s="34">
        <v>0.60848379629629623</v>
      </c>
      <c r="E349" s="32">
        <v>-31.37677115</v>
      </c>
      <c r="F349" s="32">
        <v>-58.12224526</v>
      </c>
      <c r="G349" s="32">
        <v>-4056646.72245816</v>
      </c>
      <c r="H349" s="32">
        <v>3906572.6106700702</v>
      </c>
      <c r="I349" s="61" t="s">
        <v>40</v>
      </c>
      <c r="J349" s="61"/>
    </row>
    <row r="350" spans="1:10" x14ac:dyDescent="0.25">
      <c r="A350" s="69" t="s">
        <v>4</v>
      </c>
      <c r="B350" s="69" t="s">
        <v>393</v>
      </c>
      <c r="C350" s="12">
        <v>42218</v>
      </c>
      <c r="D350" s="13">
        <v>0.4992476851851852</v>
      </c>
      <c r="E350" s="11">
        <v>-31.370221529999998</v>
      </c>
      <c r="F350" s="11">
        <v>-58.126610390000003</v>
      </c>
      <c r="G350" s="11">
        <v>-4055701.89693673</v>
      </c>
      <c r="H350" s="11">
        <v>3906409.4196802001</v>
      </c>
      <c r="I350" s="14" t="s">
        <v>40</v>
      </c>
      <c r="J350" s="14"/>
    </row>
    <row r="351" spans="1:10" x14ac:dyDescent="0.25">
      <c r="A351" s="69" t="s">
        <v>4</v>
      </c>
      <c r="B351" s="69" t="s">
        <v>375</v>
      </c>
      <c r="C351" s="12">
        <v>42219</v>
      </c>
      <c r="D351" s="13">
        <v>0.59836805555555561</v>
      </c>
      <c r="E351" s="11">
        <v>-31.369242280000002</v>
      </c>
      <c r="F351" s="11">
        <v>-58.124482309999998</v>
      </c>
      <c r="G351" s="11">
        <v>-4055664.1952877799</v>
      </c>
      <c r="H351" s="11">
        <v>3906670.1117591099</v>
      </c>
      <c r="I351" s="14" t="s">
        <v>40</v>
      </c>
      <c r="J351" s="14"/>
    </row>
    <row r="352" spans="1:10" x14ac:dyDescent="0.25">
      <c r="A352" s="69" t="s">
        <v>4</v>
      </c>
      <c r="B352" s="69" t="s">
        <v>394</v>
      </c>
      <c r="C352" s="12">
        <v>42221</v>
      </c>
      <c r="D352" s="13">
        <v>0.68086805555555552</v>
      </c>
      <c r="E352" s="11">
        <v>-31.373444460000002</v>
      </c>
      <c r="F352" s="11">
        <v>-58.126383410000003</v>
      </c>
      <c r="G352" s="11">
        <v>-4056095.2761347499</v>
      </c>
      <c r="H352" s="11">
        <v>3906292.7956032902</v>
      </c>
      <c r="I352" s="14" t="s">
        <v>40</v>
      </c>
      <c r="J352" s="14"/>
    </row>
    <row r="353" spans="1:10" x14ac:dyDescent="0.25">
      <c r="A353" s="69" t="s">
        <v>4</v>
      </c>
      <c r="B353" s="69" t="s">
        <v>395</v>
      </c>
      <c r="C353" s="12">
        <v>42221</v>
      </c>
      <c r="D353" s="13">
        <v>0.69425925925925924</v>
      </c>
      <c r="E353" s="11">
        <v>-31.371810409999998</v>
      </c>
      <c r="F353" s="11">
        <v>-58.12556592</v>
      </c>
      <c r="G353" s="11">
        <v>-4055930.5624848702</v>
      </c>
      <c r="H353" s="11">
        <v>3906447.5370881599</v>
      </c>
      <c r="I353" s="14" t="s">
        <v>40</v>
      </c>
      <c r="J353" s="14"/>
    </row>
    <row r="354" spans="1:10" x14ac:dyDescent="0.25">
      <c r="A354" s="69" t="s">
        <v>4</v>
      </c>
      <c r="B354" s="69" t="s">
        <v>396</v>
      </c>
      <c r="C354" s="12">
        <v>42221</v>
      </c>
      <c r="D354" s="13">
        <v>0.71167824074074071</v>
      </c>
      <c r="E354" s="11">
        <v>-31.36985005</v>
      </c>
      <c r="F354" s="11">
        <v>-58.124306699999998</v>
      </c>
      <c r="G354" s="11">
        <v>-4055743.32554087</v>
      </c>
      <c r="H354" s="11">
        <v>3906661.73489558</v>
      </c>
      <c r="I354" s="14" t="s">
        <v>40</v>
      </c>
      <c r="J354" s="14"/>
    </row>
    <row r="355" spans="1:10" x14ac:dyDescent="0.25">
      <c r="A355" s="69" t="s">
        <v>4</v>
      </c>
      <c r="B355" s="69" t="s">
        <v>397</v>
      </c>
      <c r="C355" s="12">
        <v>42221</v>
      </c>
      <c r="D355" s="13">
        <v>0.71494212962962955</v>
      </c>
      <c r="E355" s="11">
        <v>-31.369874100000001</v>
      </c>
      <c r="F355" s="11">
        <v>-58.123871940000001</v>
      </c>
      <c r="G355" s="11">
        <v>-4055762.3906457201</v>
      </c>
      <c r="H355" s="11">
        <v>3906705.26596101</v>
      </c>
      <c r="I355" s="14" t="s">
        <v>40</v>
      </c>
      <c r="J355" s="14"/>
    </row>
    <row r="356" spans="1:10" x14ac:dyDescent="0.25">
      <c r="A356" s="69" t="s">
        <v>4</v>
      </c>
      <c r="B356" s="69" t="s">
        <v>398</v>
      </c>
      <c r="C356" s="12">
        <v>42221</v>
      </c>
      <c r="D356" s="13">
        <v>0.72146990740740735</v>
      </c>
      <c r="E356" s="11">
        <v>-31.369527349999998</v>
      </c>
      <c r="F356" s="11">
        <v>-58.124355909999998</v>
      </c>
      <c r="G356" s="11">
        <v>-4055702.9506919701</v>
      </c>
      <c r="H356" s="11">
        <v>3906670.6972163199</v>
      </c>
      <c r="I356" s="14" t="s">
        <v>40</v>
      </c>
      <c r="J356" s="14"/>
    </row>
    <row r="357" spans="1:10" x14ac:dyDescent="0.25">
      <c r="A357" s="69" t="s">
        <v>4</v>
      </c>
      <c r="B357" s="69" t="s">
        <v>399</v>
      </c>
      <c r="C357" s="12">
        <v>42221</v>
      </c>
      <c r="D357" s="13">
        <v>0.72640046296296301</v>
      </c>
      <c r="E357" s="11">
        <v>-31.369925649999999</v>
      </c>
      <c r="F357" s="11">
        <v>-58.124381970000002</v>
      </c>
      <c r="G357" s="11">
        <v>-4055749.5514924601</v>
      </c>
      <c r="H357" s="11">
        <v>3906650.7359792101</v>
      </c>
      <c r="I357" s="14" t="s">
        <v>40</v>
      </c>
      <c r="J357" s="14"/>
    </row>
    <row r="358" spans="1:10" x14ac:dyDescent="0.25">
      <c r="A358" s="69" t="s">
        <v>4</v>
      </c>
      <c r="B358" s="69" t="s">
        <v>400</v>
      </c>
      <c r="C358" s="12">
        <v>42221</v>
      </c>
      <c r="D358" s="13">
        <v>0.73512731481481486</v>
      </c>
      <c r="E358" s="11">
        <v>-31.369980139999999</v>
      </c>
      <c r="F358" s="11">
        <v>-58.124504520000002</v>
      </c>
      <c r="G358" s="11">
        <v>-4055751.4952316401</v>
      </c>
      <c r="H358" s="11">
        <v>3906635.8059184998</v>
      </c>
      <c r="I358" s="14" t="s">
        <v>40</v>
      </c>
      <c r="J358" s="14"/>
    </row>
    <row r="359" spans="1:10" x14ac:dyDescent="0.25">
      <c r="A359" s="69" t="s">
        <v>4</v>
      </c>
      <c r="B359" s="69" t="s">
        <v>401</v>
      </c>
      <c r="C359" s="12">
        <v>42221</v>
      </c>
      <c r="D359" s="13">
        <v>0.74130787037037038</v>
      </c>
      <c r="E359" s="11">
        <v>-31.369912070000002</v>
      </c>
      <c r="F359" s="11">
        <v>-58.12448792</v>
      </c>
      <c r="G359" s="11">
        <v>-4055743.9834908401</v>
      </c>
      <c r="H359" s="11">
        <v>3906640.4626499</v>
      </c>
      <c r="I359" s="14" t="s">
        <v>40</v>
      </c>
      <c r="J359" s="14"/>
    </row>
    <row r="360" spans="1:10" x14ac:dyDescent="0.25">
      <c r="A360" s="69" t="s">
        <v>4</v>
      </c>
      <c r="B360" s="69" t="s">
        <v>402</v>
      </c>
      <c r="C360" s="12">
        <v>42222</v>
      </c>
      <c r="D360" s="13">
        <v>0.37118055555555557</v>
      </c>
      <c r="E360" s="11">
        <v>-31.370005620000001</v>
      </c>
      <c r="F360" s="11">
        <v>-58.125028219999997</v>
      </c>
      <c r="G360" s="11">
        <v>-4055735.0337213799</v>
      </c>
      <c r="H360" s="11">
        <v>3906581.0062775998</v>
      </c>
      <c r="I360" s="14" t="s">
        <v>40</v>
      </c>
      <c r="J360" s="14"/>
    </row>
    <row r="361" spans="1:10" x14ac:dyDescent="0.25">
      <c r="A361" s="69" t="s">
        <v>4</v>
      </c>
      <c r="B361" s="69" t="s">
        <v>403</v>
      </c>
      <c r="C361" s="12">
        <v>42222</v>
      </c>
      <c r="D361" s="13">
        <v>0.48633101851851851</v>
      </c>
      <c r="E361" s="11">
        <v>-31.369836299999999</v>
      </c>
      <c r="F361" s="11">
        <v>-58.124147110000003</v>
      </c>
      <c r="G361" s="11">
        <v>-4055747.6272010901</v>
      </c>
      <c r="H361" s="11">
        <v>3906678.6941872602</v>
      </c>
      <c r="I361" s="14" t="s">
        <v>40</v>
      </c>
      <c r="J361" s="14"/>
    </row>
    <row r="362" spans="1:10" x14ac:dyDescent="0.25">
      <c r="A362" s="69" t="s">
        <v>4</v>
      </c>
      <c r="B362" s="69" t="s">
        <v>404</v>
      </c>
      <c r="C362" s="12">
        <v>42222</v>
      </c>
      <c r="D362" s="13">
        <v>0.59548611111111105</v>
      </c>
      <c r="E362" s="11">
        <v>-31.369890030000001</v>
      </c>
      <c r="F362" s="11">
        <v>-58.12416279</v>
      </c>
      <c r="G362" s="11">
        <v>-4055753.4605001402</v>
      </c>
      <c r="H362" s="11">
        <v>3906674.7542173802</v>
      </c>
      <c r="I362" s="14" t="s">
        <v>40</v>
      </c>
      <c r="J362" s="14"/>
    </row>
    <row r="363" spans="1:10" x14ac:dyDescent="0.25">
      <c r="A363" s="69" t="s">
        <v>4</v>
      </c>
      <c r="B363" s="69" t="s">
        <v>405</v>
      </c>
      <c r="C363" s="12">
        <v>42222</v>
      </c>
      <c r="D363" s="13">
        <v>0.73318287037037033</v>
      </c>
      <c r="E363" s="11">
        <v>-31.369916270000001</v>
      </c>
      <c r="F363" s="11">
        <v>-58.124388760000002</v>
      </c>
      <c r="G363" s="11">
        <v>-4055748.1782923099</v>
      </c>
      <c r="H363" s="11">
        <v>3906650.4469833998</v>
      </c>
      <c r="I363" s="14" t="s">
        <v>40</v>
      </c>
      <c r="J363" s="14"/>
    </row>
    <row r="364" spans="1:10" x14ac:dyDescent="0.25">
      <c r="A364" s="69" t="s">
        <v>4</v>
      </c>
      <c r="B364" s="69" t="s">
        <v>406</v>
      </c>
      <c r="C364" s="12">
        <v>42222</v>
      </c>
      <c r="D364" s="13">
        <v>0.73743055555555559</v>
      </c>
      <c r="E364" s="11">
        <v>-31.369434139999999</v>
      </c>
      <c r="F364" s="11">
        <v>-58.124452130000002</v>
      </c>
      <c r="G364" s="11">
        <v>-4055688.2343784398</v>
      </c>
      <c r="H364" s="11">
        <v>3906664.8779458599</v>
      </c>
      <c r="I364" s="14" t="s">
        <v>40</v>
      </c>
      <c r="J364" s="14"/>
    </row>
    <row r="365" spans="1:10" x14ac:dyDescent="0.25">
      <c r="A365" s="69" t="s">
        <v>4</v>
      </c>
      <c r="B365" s="69" t="s">
        <v>407</v>
      </c>
      <c r="C365" s="12">
        <v>42222</v>
      </c>
      <c r="D365" s="13">
        <v>0.74159722222222213</v>
      </c>
      <c r="E365" s="11">
        <v>-31.36915376</v>
      </c>
      <c r="F365" s="11">
        <v>-58.12471566</v>
      </c>
      <c r="G365" s="11">
        <v>-4055644.93188636</v>
      </c>
      <c r="H365" s="11">
        <v>3906650.0290216398</v>
      </c>
      <c r="I365" s="14" t="s">
        <v>40</v>
      </c>
      <c r="J365" s="14"/>
    </row>
    <row r="366" spans="1:10" x14ac:dyDescent="0.25">
      <c r="A366" s="69" t="s">
        <v>4</v>
      </c>
      <c r="B366" s="69" t="s">
        <v>408</v>
      </c>
      <c r="C366" s="12">
        <v>42223</v>
      </c>
      <c r="D366" s="13">
        <v>0.3862962962962963</v>
      </c>
      <c r="E366" s="11">
        <v>-31.369185359999999</v>
      </c>
      <c r="F366" s="11">
        <v>-58.124889160000002</v>
      </c>
      <c r="G366" s="11">
        <v>-4055642.2442941</v>
      </c>
      <c r="H366" s="11">
        <v>3906630.8686122401</v>
      </c>
      <c r="I366" s="14" t="s">
        <v>40</v>
      </c>
      <c r="J366" s="14"/>
    </row>
    <row r="367" spans="1:10" x14ac:dyDescent="0.25">
      <c r="A367" s="70" t="s">
        <v>4</v>
      </c>
      <c r="B367" s="70" t="s">
        <v>409</v>
      </c>
      <c r="C367" s="33">
        <v>42223</v>
      </c>
      <c r="D367" s="34">
        <v>0.58621527777777771</v>
      </c>
      <c r="E367" s="32">
        <v>-31.376304619999999</v>
      </c>
      <c r="F367" s="32">
        <v>-58.121173880000001</v>
      </c>
      <c r="G367" s="32">
        <v>-4056630.91441955</v>
      </c>
      <c r="H367" s="32">
        <v>3906702.7016125801</v>
      </c>
      <c r="I367" s="32" t="s">
        <v>40</v>
      </c>
      <c r="J367" s="32"/>
    </row>
    <row r="368" spans="1:10" x14ac:dyDescent="0.25">
      <c r="A368" s="71" t="s">
        <v>35</v>
      </c>
      <c r="B368" s="71" t="s">
        <v>410</v>
      </c>
      <c r="C368" s="17">
        <v>42265</v>
      </c>
      <c r="D368" s="15">
        <v>0.41597222222222219</v>
      </c>
      <c r="E368" s="6">
        <v>-31.368799800000001</v>
      </c>
      <c r="F368" s="6">
        <v>-58.130074630000003</v>
      </c>
      <c r="G368" s="6">
        <v>-4055403.0902844002</v>
      </c>
      <c r="H368" s="6">
        <v>3906115.94563303</v>
      </c>
      <c r="I368" s="6" t="s">
        <v>41</v>
      </c>
      <c r="J368" s="6"/>
    </row>
    <row r="369" spans="1:10" x14ac:dyDescent="0.25">
      <c r="A369" s="71" t="s">
        <v>35</v>
      </c>
      <c r="B369" s="71" t="s">
        <v>411</v>
      </c>
      <c r="C369" s="17">
        <v>42265</v>
      </c>
      <c r="D369" s="15">
        <v>0.43263888888888885</v>
      </c>
      <c r="E369" s="6">
        <v>-31.368806920000001</v>
      </c>
      <c r="F369" s="6">
        <v>-58.130761360000001</v>
      </c>
      <c r="G369" s="6">
        <v>-4055378.3702710201</v>
      </c>
      <c r="H369" s="6">
        <v>3906045.2279793201</v>
      </c>
      <c r="I369" s="6" t="s">
        <v>41</v>
      </c>
      <c r="J369" s="6"/>
    </row>
    <row r="370" spans="1:10" x14ac:dyDescent="0.25">
      <c r="A370" s="71" t="s">
        <v>35</v>
      </c>
      <c r="B370" s="71" t="s">
        <v>412</v>
      </c>
      <c r="C370" s="17">
        <v>42265</v>
      </c>
      <c r="D370" s="15">
        <v>0.44930555555555557</v>
      </c>
      <c r="E370" s="6">
        <v>-31.36879493</v>
      </c>
      <c r="F370" s="6">
        <v>-58.130668399999998</v>
      </c>
      <c r="G370" s="6">
        <v>-4055380.3995783399</v>
      </c>
      <c r="H370" s="6">
        <v>3906055.27923554</v>
      </c>
      <c r="I370" s="6" t="s">
        <v>41</v>
      </c>
      <c r="J370" s="6"/>
    </row>
    <row r="371" spans="1:10" x14ac:dyDescent="0.25">
      <c r="A371" s="71" t="s">
        <v>35</v>
      </c>
      <c r="B371" s="71" t="s">
        <v>413</v>
      </c>
      <c r="C371" s="17">
        <v>42265</v>
      </c>
      <c r="D371" s="15">
        <v>0.45347222222222222</v>
      </c>
      <c r="E371" s="6">
        <v>-31.368860059999999</v>
      </c>
      <c r="F371" s="6">
        <v>-58.130518700000003</v>
      </c>
      <c r="G371" s="6">
        <v>-4055393.7523655202</v>
      </c>
      <c r="H371" s="6">
        <v>3906067.8011983498</v>
      </c>
      <c r="I371" s="6" t="s">
        <v>41</v>
      </c>
      <c r="J371" s="6"/>
    </row>
    <row r="372" spans="1:10" x14ac:dyDescent="0.25">
      <c r="A372" s="71" t="s">
        <v>35</v>
      </c>
      <c r="B372" s="71" t="s">
        <v>414</v>
      </c>
      <c r="C372" s="17">
        <v>42265</v>
      </c>
      <c r="D372" s="15">
        <v>0.47916666666666669</v>
      </c>
      <c r="E372" s="6">
        <v>-31.368878590000001</v>
      </c>
      <c r="F372" s="6">
        <v>-58.130528339999998</v>
      </c>
      <c r="G372" s="6">
        <v>-4055395.6065366101</v>
      </c>
      <c r="H372" s="6">
        <v>3906066.0087049198</v>
      </c>
      <c r="I372" s="6" t="s">
        <v>41</v>
      </c>
      <c r="J372" s="6"/>
    </row>
    <row r="373" spans="1:10" x14ac:dyDescent="0.25">
      <c r="A373" s="71" t="s">
        <v>35</v>
      </c>
      <c r="B373" s="71" t="s">
        <v>415</v>
      </c>
      <c r="C373" s="17">
        <v>42265</v>
      </c>
      <c r="D373" s="15">
        <v>0.50624999999999998</v>
      </c>
      <c r="E373" s="6">
        <v>-31.368913289999998</v>
      </c>
      <c r="F373" s="6">
        <v>-58.130531439999999</v>
      </c>
      <c r="G373" s="6">
        <v>-4055399.63547333</v>
      </c>
      <c r="H373" s="6">
        <v>3906064.1850241302</v>
      </c>
      <c r="I373" s="6" t="s">
        <v>41</v>
      </c>
      <c r="J373" s="6"/>
    </row>
    <row r="374" spans="1:10" x14ac:dyDescent="0.25">
      <c r="A374" s="71" t="s">
        <v>35</v>
      </c>
      <c r="B374" s="71" t="s">
        <v>416</v>
      </c>
      <c r="C374" s="18">
        <v>42265</v>
      </c>
      <c r="D374" s="22">
        <v>0.52013888888888882</v>
      </c>
      <c r="E374" s="6">
        <v>-31.369290809999999</v>
      </c>
      <c r="F374" s="6">
        <v>-58.131252539999998</v>
      </c>
      <c r="G374" s="6">
        <v>-4055417.8744103098</v>
      </c>
      <c r="H374" s="6">
        <v>3905973.8702468802</v>
      </c>
      <c r="I374" s="6" t="s">
        <v>41</v>
      </c>
      <c r="J374" s="14"/>
    </row>
    <row r="375" spans="1:10" x14ac:dyDescent="0.25">
      <c r="A375" s="71" t="s">
        <v>35</v>
      </c>
      <c r="B375" s="71" t="s">
        <v>417</v>
      </c>
      <c r="C375" s="18">
        <v>42265</v>
      </c>
      <c r="D375" s="22">
        <v>0.54375000000000007</v>
      </c>
      <c r="E375" s="6">
        <v>-31.369266079999999</v>
      </c>
      <c r="F375" s="6">
        <v>-58.131230240000001</v>
      </c>
      <c r="G375" s="6">
        <v>-4055415.7511355602</v>
      </c>
      <c r="H375" s="6">
        <v>3905977.22974787</v>
      </c>
      <c r="I375" s="6" t="s">
        <v>41</v>
      </c>
      <c r="J375" s="14"/>
    </row>
    <row r="376" spans="1:10" x14ac:dyDescent="0.25">
      <c r="A376" s="71" t="s">
        <v>35</v>
      </c>
      <c r="B376" s="71" t="s">
        <v>418</v>
      </c>
      <c r="C376" s="18">
        <v>42265</v>
      </c>
      <c r="D376" s="22">
        <v>0.5625</v>
      </c>
      <c r="E376" s="6">
        <v>-31.36921856</v>
      </c>
      <c r="F376" s="6">
        <v>-58.131291089999998</v>
      </c>
      <c r="G376" s="6">
        <v>-4055407.8099701498</v>
      </c>
      <c r="H376" s="6">
        <v>3905973.0531584299</v>
      </c>
      <c r="I376" s="6" t="s">
        <v>41</v>
      </c>
      <c r="J376" s="14"/>
    </row>
    <row r="377" spans="1:10" x14ac:dyDescent="0.25">
      <c r="A377" s="71" t="s">
        <v>35</v>
      </c>
      <c r="B377" s="71" t="s">
        <v>419</v>
      </c>
      <c r="C377" s="18">
        <v>42265</v>
      </c>
      <c r="D377" s="22">
        <v>0.59444444444444444</v>
      </c>
      <c r="E377" s="6">
        <v>-31.36922878</v>
      </c>
      <c r="F377" s="6">
        <v>-58.131267710000003</v>
      </c>
      <c r="G377" s="6">
        <v>-4055409.90110882</v>
      </c>
      <c r="H377" s="6">
        <v>3905975.0067269099</v>
      </c>
      <c r="I377" s="6" t="s">
        <v>41</v>
      </c>
      <c r="J377" s="14"/>
    </row>
    <row r="378" spans="1:10" x14ac:dyDescent="0.25">
      <c r="A378" s="71" t="s">
        <v>35</v>
      </c>
      <c r="B378" s="71" t="s">
        <v>420</v>
      </c>
      <c r="C378" s="17">
        <v>42265</v>
      </c>
      <c r="D378" s="15">
        <v>0.63888888888888895</v>
      </c>
      <c r="E378" s="6">
        <v>-31.369273629999999</v>
      </c>
      <c r="F378" s="6">
        <v>-58.131227469999999</v>
      </c>
      <c r="G378" s="6">
        <v>-4055416.75599697</v>
      </c>
      <c r="H378" s="6">
        <v>3905977.1861115</v>
      </c>
      <c r="I378" s="6" t="s">
        <v>41</v>
      </c>
      <c r="J378" s="14"/>
    </row>
    <row r="379" spans="1:10" x14ac:dyDescent="0.25">
      <c r="A379" s="71" t="s">
        <v>35</v>
      </c>
      <c r="B379" s="71" t="s">
        <v>421</v>
      </c>
      <c r="C379" s="17">
        <v>42265</v>
      </c>
      <c r="D379" s="15">
        <v>0.67499999999999993</v>
      </c>
      <c r="E379" s="6">
        <v>-31.36925703</v>
      </c>
      <c r="F379" s="6">
        <v>-58.131221689999997</v>
      </c>
      <c r="G379" s="6">
        <v>-4055414.9886121098</v>
      </c>
      <c r="H379" s="6">
        <v>3905978.4990751399</v>
      </c>
      <c r="I379" s="6" t="s">
        <v>41</v>
      </c>
      <c r="J379" s="14"/>
    </row>
    <row r="380" spans="1:10" x14ac:dyDescent="0.25">
      <c r="A380" s="72" t="s">
        <v>35</v>
      </c>
      <c r="B380" s="71" t="s">
        <v>422</v>
      </c>
      <c r="C380" s="12">
        <v>42265</v>
      </c>
      <c r="D380" s="21">
        <v>0.69861111111111107</v>
      </c>
      <c r="E380" s="11">
        <v>-31.369294920000002</v>
      </c>
      <c r="F380" s="11">
        <v>-58.131220519999999</v>
      </c>
      <c r="G380" s="11">
        <v>-4055419.5580000002</v>
      </c>
      <c r="H380" s="11">
        <v>3905976.9750000001</v>
      </c>
      <c r="I380" s="6" t="s">
        <v>41</v>
      </c>
      <c r="J380" s="82" t="s">
        <v>43</v>
      </c>
    </row>
    <row r="381" spans="1:10" x14ac:dyDescent="0.25">
      <c r="A381" s="71" t="s">
        <v>35</v>
      </c>
      <c r="B381" s="71" t="s">
        <v>423</v>
      </c>
      <c r="C381" s="17">
        <v>42266</v>
      </c>
      <c r="D381" s="15">
        <v>0.58333333333333337</v>
      </c>
      <c r="E381" s="6">
        <v>-31.368893929999999</v>
      </c>
      <c r="F381" s="6">
        <v>-58.130617360000002</v>
      </c>
      <c r="G381" s="6">
        <v>-4055394.1240151902</v>
      </c>
      <c r="H381" s="6">
        <v>3906056.2160343798</v>
      </c>
      <c r="I381" s="6" t="s">
        <v>41</v>
      </c>
      <c r="J381" s="14"/>
    </row>
    <row r="382" spans="1:10" x14ac:dyDescent="0.25">
      <c r="A382" s="71" t="s">
        <v>35</v>
      </c>
      <c r="B382" s="71" t="s">
        <v>424</v>
      </c>
      <c r="C382" s="17">
        <v>42266</v>
      </c>
      <c r="D382" s="15">
        <v>0.61111111111111105</v>
      </c>
      <c r="E382" s="6">
        <v>-31.36891052</v>
      </c>
      <c r="F382" s="6">
        <v>-58.130572260000001</v>
      </c>
      <c r="G382" s="6">
        <v>-4055397.7847149302</v>
      </c>
      <c r="H382" s="6">
        <v>3906060.1200709799</v>
      </c>
      <c r="I382" s="6" t="s">
        <v>41</v>
      </c>
      <c r="J382" s="14"/>
    </row>
    <row r="383" spans="1:10" x14ac:dyDescent="0.25">
      <c r="A383" s="71" t="s">
        <v>35</v>
      </c>
      <c r="B383" s="71" t="s">
        <v>425</v>
      </c>
      <c r="C383" s="17">
        <v>42266</v>
      </c>
      <c r="D383" s="15">
        <v>0.6118055555555556</v>
      </c>
      <c r="E383" s="6">
        <v>-31.368862579999998</v>
      </c>
      <c r="F383" s="6">
        <v>-58.130536220000003</v>
      </c>
      <c r="G383" s="6">
        <v>-4055393.4009850901</v>
      </c>
      <c r="H383" s="6">
        <v>3906065.8955617999</v>
      </c>
      <c r="I383" s="6" t="s">
        <v>41</v>
      </c>
      <c r="J383" s="14"/>
    </row>
    <row r="384" spans="1:10" x14ac:dyDescent="0.25">
      <c r="A384" s="71" t="s">
        <v>35</v>
      </c>
      <c r="B384" s="71" t="s">
        <v>426</v>
      </c>
      <c r="C384" s="17">
        <v>42266</v>
      </c>
      <c r="D384" s="15">
        <v>0.61597222222222225</v>
      </c>
      <c r="E384" s="6">
        <v>-31.368883619999998</v>
      </c>
      <c r="F384" s="6">
        <v>-58.13099982</v>
      </c>
      <c r="G384" s="6">
        <v>-4055378.6519692801</v>
      </c>
      <c r="H384" s="6">
        <v>3906017.4509104299</v>
      </c>
      <c r="I384" s="6" t="s">
        <v>41</v>
      </c>
      <c r="J384" s="14"/>
    </row>
    <row r="385" spans="1:10" x14ac:dyDescent="0.25">
      <c r="A385" s="71" t="s">
        <v>35</v>
      </c>
      <c r="B385" s="71" t="s">
        <v>427</v>
      </c>
      <c r="C385" s="18">
        <v>42266</v>
      </c>
      <c r="D385" s="22">
        <v>0.62638888888888888</v>
      </c>
      <c r="E385" s="6">
        <v>-31.368896190000001</v>
      </c>
      <c r="F385" s="6">
        <v>-58.130995210000002</v>
      </c>
      <c r="G385" s="6">
        <v>-4055380.3249034602</v>
      </c>
      <c r="H385" s="6">
        <v>3906017.3780811601</v>
      </c>
      <c r="I385" s="6" t="s">
        <v>41</v>
      </c>
      <c r="J385" s="14"/>
    </row>
    <row r="386" spans="1:10" x14ac:dyDescent="0.25">
      <c r="A386" s="72" t="s">
        <v>35</v>
      </c>
      <c r="B386" s="71" t="s">
        <v>428</v>
      </c>
      <c r="C386" s="12">
        <v>42266</v>
      </c>
      <c r="D386" s="21">
        <v>0.69027777777777777</v>
      </c>
      <c r="E386" s="11">
        <v>-31.368939520000001</v>
      </c>
      <c r="F386" s="11">
        <v>-58.130991100000003</v>
      </c>
      <c r="G386" s="11">
        <v>-4055385.6529999999</v>
      </c>
      <c r="H386" s="11">
        <v>3906015.9190000002</v>
      </c>
      <c r="I386" s="6" t="s">
        <v>41</v>
      </c>
      <c r="J386" s="14"/>
    </row>
    <row r="387" spans="1:10" x14ac:dyDescent="0.25">
      <c r="A387" s="71" t="s">
        <v>35</v>
      </c>
      <c r="B387" s="71" t="s">
        <v>429</v>
      </c>
      <c r="C387" s="18">
        <v>42267</v>
      </c>
      <c r="D387" s="22">
        <v>0.40347222222222223</v>
      </c>
      <c r="E387" s="6">
        <v>-31.368986379999999</v>
      </c>
      <c r="F387" s="6">
        <v>-58.13138137</v>
      </c>
      <c r="G387" s="6">
        <v>-4055376.7184068402</v>
      </c>
      <c r="H387" s="6">
        <v>3905973.8724910002</v>
      </c>
      <c r="I387" s="6" t="s">
        <v>41</v>
      </c>
      <c r="J387" s="14"/>
    </row>
    <row r="388" spans="1:10" x14ac:dyDescent="0.25">
      <c r="A388" s="71" t="s">
        <v>35</v>
      </c>
      <c r="B388" s="71" t="s">
        <v>430</v>
      </c>
      <c r="C388" s="17">
        <v>42268</v>
      </c>
      <c r="D388" s="15">
        <v>0.43472222222222223</v>
      </c>
      <c r="E388" s="6">
        <v>-31.369070529999998</v>
      </c>
      <c r="F388" s="6">
        <v>-58.131645229999997</v>
      </c>
      <c r="G388" s="6">
        <v>-4055376.9443365699</v>
      </c>
      <c r="H388" s="6">
        <v>3905943.1681625298</v>
      </c>
      <c r="I388" s="6" t="s">
        <v>41</v>
      </c>
      <c r="J388" s="14"/>
    </row>
    <row r="389" spans="1:10" x14ac:dyDescent="0.25">
      <c r="A389" s="71" t="s">
        <v>35</v>
      </c>
      <c r="B389" s="71" t="s">
        <v>431</v>
      </c>
      <c r="C389" s="17">
        <v>42268</v>
      </c>
      <c r="D389" s="15">
        <v>0.46319444444444446</v>
      </c>
      <c r="E389" s="6">
        <v>-31.369091149999999</v>
      </c>
      <c r="F389" s="6">
        <v>-58.131688400000002</v>
      </c>
      <c r="G389" s="6">
        <v>-4055377.7996982001</v>
      </c>
      <c r="H389" s="6">
        <v>3905937.8473033998</v>
      </c>
      <c r="I389" s="6" t="s">
        <v>41</v>
      </c>
      <c r="J389" s="14"/>
    </row>
    <row r="390" spans="1:10" x14ac:dyDescent="0.25">
      <c r="A390" s="71" t="s">
        <v>35</v>
      </c>
      <c r="B390" s="71" t="s">
        <v>432</v>
      </c>
      <c r="C390" s="17">
        <v>42268</v>
      </c>
      <c r="D390" s="15">
        <v>0.49444444444444446</v>
      </c>
      <c r="E390" s="6">
        <v>-31.36925192</v>
      </c>
      <c r="F390" s="6">
        <v>-58.130753390000002</v>
      </c>
      <c r="G390" s="6">
        <v>-4055431.81513539</v>
      </c>
      <c r="H390" s="6">
        <v>3906026.7339555402</v>
      </c>
      <c r="I390" s="6" t="s">
        <v>41</v>
      </c>
      <c r="J390" s="14"/>
    </row>
    <row r="391" spans="1:10" x14ac:dyDescent="0.25">
      <c r="A391" s="71" t="s">
        <v>35</v>
      </c>
      <c r="B391" s="71" t="s">
        <v>433</v>
      </c>
      <c r="C391" s="17">
        <v>42268</v>
      </c>
      <c r="D391" s="15">
        <v>0.51111111111111118</v>
      </c>
      <c r="E391" s="6">
        <v>-31.369252079999999</v>
      </c>
      <c r="F391" s="6">
        <v>-58.130771500000002</v>
      </c>
      <c r="G391" s="6">
        <v>-4055431.1599251698</v>
      </c>
      <c r="H391" s="6">
        <v>3906024.8702568701</v>
      </c>
      <c r="I391" s="6" t="s">
        <v>41</v>
      </c>
      <c r="J391" s="14"/>
    </row>
    <row r="392" spans="1:10" x14ac:dyDescent="0.25">
      <c r="A392" s="71" t="s">
        <v>35</v>
      </c>
      <c r="B392" s="71" t="s">
        <v>434</v>
      </c>
      <c r="C392" s="17">
        <v>42268</v>
      </c>
      <c r="D392" s="15">
        <v>0.61041666666666672</v>
      </c>
      <c r="E392" s="6">
        <v>-31.369205229999999</v>
      </c>
      <c r="F392" s="6">
        <v>-58.130905779999999</v>
      </c>
      <c r="G392" s="6">
        <v>-4055420.5646011499</v>
      </c>
      <c r="H392" s="6">
        <v>3906013.1360927001</v>
      </c>
      <c r="I392" s="6" t="s">
        <v>41</v>
      </c>
      <c r="J392" s="14"/>
    </row>
    <row r="393" spans="1:10" x14ac:dyDescent="0.25">
      <c r="A393" s="71" t="s">
        <v>35</v>
      </c>
      <c r="B393" s="71" t="s">
        <v>435</v>
      </c>
      <c r="C393" s="17">
        <v>42268</v>
      </c>
      <c r="D393" s="15">
        <v>0.6118055555555556</v>
      </c>
      <c r="E393" s="6">
        <v>-31.368931809999999</v>
      </c>
      <c r="F393" s="6">
        <v>-58.130426499999999</v>
      </c>
      <c r="G393" s="6">
        <v>-4055405.7548291702</v>
      </c>
      <c r="H393" s="6">
        <v>3906074.1405308298</v>
      </c>
      <c r="I393" s="6" t="s">
        <v>41</v>
      </c>
      <c r="J393" s="14"/>
    </row>
    <row r="394" spans="1:10" x14ac:dyDescent="0.25">
      <c r="A394" s="71" t="s">
        <v>35</v>
      </c>
      <c r="B394" s="71" t="s">
        <v>436</v>
      </c>
      <c r="C394" s="17">
        <v>42268</v>
      </c>
      <c r="D394" s="15">
        <v>0.61249999999999993</v>
      </c>
      <c r="E394" s="6">
        <v>-31.368983360000001</v>
      </c>
      <c r="F394" s="6">
        <v>-58.130420209999997</v>
      </c>
      <c r="G394" s="6">
        <v>-4055412.1458675498</v>
      </c>
      <c r="H394" s="6">
        <v>3906072.5483424901</v>
      </c>
      <c r="I394" s="6" t="s">
        <v>41</v>
      </c>
      <c r="J394" s="14"/>
    </row>
    <row r="395" spans="1:10" x14ac:dyDescent="0.25">
      <c r="A395" s="71" t="s">
        <v>35</v>
      </c>
      <c r="B395" s="71" t="s">
        <v>437</v>
      </c>
      <c r="C395" s="17">
        <v>42268</v>
      </c>
      <c r="D395" s="15">
        <v>0.61597222222222225</v>
      </c>
      <c r="E395" s="6">
        <v>-31.369159629999999</v>
      </c>
      <c r="F395" s="6">
        <v>-58.130912899999998</v>
      </c>
      <c r="G395" s="6">
        <v>-4055414.8533127499</v>
      </c>
      <c r="H395" s="6">
        <v>3906014.3849495598</v>
      </c>
      <c r="I395" s="6" t="s">
        <v>41</v>
      </c>
      <c r="J395" s="14"/>
    </row>
    <row r="396" spans="1:10" x14ac:dyDescent="0.25">
      <c r="A396" s="71" t="s">
        <v>35</v>
      </c>
      <c r="B396" s="71" t="s">
        <v>438</v>
      </c>
      <c r="C396" s="17">
        <v>42268</v>
      </c>
      <c r="D396" s="15">
        <v>0.65694444444444444</v>
      </c>
      <c r="E396" s="6">
        <v>-31.369126189999999</v>
      </c>
      <c r="F396" s="6">
        <v>-58.13090167</v>
      </c>
      <c r="G396" s="6">
        <v>-4055411.2775889598</v>
      </c>
      <c r="H396" s="6">
        <v>3906016.98747668</v>
      </c>
      <c r="I396" s="6" t="s">
        <v>41</v>
      </c>
      <c r="J396" s="14"/>
    </row>
    <row r="397" spans="1:10" x14ac:dyDescent="0.25">
      <c r="A397" s="71" t="s">
        <v>35</v>
      </c>
      <c r="B397" s="71" t="s">
        <v>439</v>
      </c>
      <c r="C397" s="18">
        <v>42269</v>
      </c>
      <c r="D397" s="22">
        <v>0.4680555555555555</v>
      </c>
      <c r="E397" s="6">
        <v>-31.369707640000001</v>
      </c>
      <c r="F397" s="6">
        <v>-58.134147059999997</v>
      </c>
      <c r="G397" s="6">
        <v>-4055359.8893440501</v>
      </c>
      <c r="H397" s="6">
        <v>3905659.02108547</v>
      </c>
      <c r="I397" s="6" t="s">
        <v>41</v>
      </c>
      <c r="J397" s="6"/>
    </row>
    <row r="398" spans="1:10" x14ac:dyDescent="0.25">
      <c r="A398" s="71" t="s">
        <v>35</v>
      </c>
      <c r="B398" s="71" t="s">
        <v>440</v>
      </c>
      <c r="C398" s="18">
        <v>42269</v>
      </c>
      <c r="D398" s="22">
        <v>0.48888888888888887</v>
      </c>
      <c r="E398" s="6">
        <v>-31.36968937</v>
      </c>
      <c r="F398" s="6">
        <v>-58.13413516</v>
      </c>
      <c r="G398" s="6">
        <v>-4055358.1503549502</v>
      </c>
      <c r="H398" s="6">
        <v>3905661.0338713098</v>
      </c>
      <c r="I398" s="6" t="s">
        <v>41</v>
      </c>
      <c r="J398" s="6"/>
    </row>
    <row r="399" spans="1:10" x14ac:dyDescent="0.25">
      <c r="A399" s="71" t="s">
        <v>35</v>
      </c>
      <c r="B399" s="71" t="s">
        <v>441</v>
      </c>
      <c r="C399" s="18">
        <v>42269</v>
      </c>
      <c r="D399" s="22">
        <v>0.53055555555555556</v>
      </c>
      <c r="E399" s="6">
        <v>-31.369140349999999</v>
      </c>
      <c r="F399" s="6">
        <v>-58.130816850000002</v>
      </c>
      <c r="G399" s="6">
        <v>-4055416.1269985898</v>
      </c>
      <c r="H399" s="6">
        <v>3906025.0693065901</v>
      </c>
      <c r="I399" s="6" t="s">
        <v>41</v>
      </c>
      <c r="J399" s="6"/>
    </row>
    <row r="400" spans="1:10" x14ac:dyDescent="0.25">
      <c r="A400" s="71" t="s">
        <v>35</v>
      </c>
      <c r="B400" s="71" t="s">
        <v>442</v>
      </c>
      <c r="C400" s="18">
        <v>42269</v>
      </c>
      <c r="D400" s="22">
        <v>0.5444444444444444</v>
      </c>
      <c r="E400" s="6">
        <v>-31.369127110000001</v>
      </c>
      <c r="F400" s="6">
        <v>-58.130816760000002</v>
      </c>
      <c r="G400" s="6">
        <v>-4055414.5490457001</v>
      </c>
      <c r="H400" s="6">
        <v>3906025.65309527</v>
      </c>
      <c r="I400" s="6" t="s">
        <v>41</v>
      </c>
      <c r="J400" s="6"/>
    </row>
    <row r="401" spans="1:10" x14ac:dyDescent="0.25">
      <c r="A401" s="71" t="s">
        <v>35</v>
      </c>
      <c r="B401" s="71" t="s">
        <v>443</v>
      </c>
      <c r="C401" s="18">
        <v>42269</v>
      </c>
      <c r="D401" s="22">
        <v>0.54999999999999993</v>
      </c>
      <c r="E401" s="6">
        <v>-31.368915220000002</v>
      </c>
      <c r="F401" s="6">
        <v>-58.130605789999997</v>
      </c>
      <c r="G401" s="6">
        <v>-4055397.0975731602</v>
      </c>
      <c r="H401" s="6">
        <v>3906056.4783729198</v>
      </c>
      <c r="I401" s="6" t="s">
        <v>41</v>
      </c>
      <c r="J401" s="6"/>
    </row>
    <row r="402" spans="1:10" x14ac:dyDescent="0.25">
      <c r="A402" s="71" t="s">
        <v>35</v>
      </c>
      <c r="B402" s="71" t="s">
        <v>444</v>
      </c>
      <c r="C402" s="18">
        <v>42269</v>
      </c>
      <c r="D402" s="22">
        <v>0.55138888888888882</v>
      </c>
      <c r="E402" s="6">
        <v>-31.369119399999999</v>
      </c>
      <c r="F402" s="6">
        <v>-58.130954979999998</v>
      </c>
      <c r="G402" s="6">
        <v>-4055408.4816703298</v>
      </c>
      <c r="H402" s="6">
        <v>3906011.81643544</v>
      </c>
      <c r="I402" s="6" t="s">
        <v>41</v>
      </c>
      <c r="J402" s="6"/>
    </row>
    <row r="403" spans="1:10" x14ac:dyDescent="0.25">
      <c r="A403" s="71" t="s">
        <v>35</v>
      </c>
      <c r="B403" s="71" t="s">
        <v>445</v>
      </c>
      <c r="C403" s="18">
        <v>42269</v>
      </c>
      <c r="D403" s="22">
        <v>0.56944444444444442</v>
      </c>
      <c r="E403" s="6">
        <v>-31.369102470000001</v>
      </c>
      <c r="F403" s="6">
        <v>-58.130955729999997</v>
      </c>
      <c r="G403" s="6">
        <v>-4055406.4317304301</v>
      </c>
      <c r="H403" s="6">
        <v>3906012.4742279099</v>
      </c>
      <c r="I403" s="6" t="s">
        <v>41</v>
      </c>
      <c r="J403" s="6"/>
    </row>
    <row r="404" spans="1:10" x14ac:dyDescent="0.25">
      <c r="A404" s="71" t="s">
        <v>35</v>
      </c>
      <c r="B404" s="71" t="s">
        <v>446</v>
      </c>
      <c r="C404" s="18">
        <v>42269</v>
      </c>
      <c r="D404" s="22">
        <v>0.5756944444444444</v>
      </c>
      <c r="E404" s="6">
        <v>-31.369121329999999</v>
      </c>
      <c r="F404" s="6">
        <v>-58.130962439999998</v>
      </c>
      <c r="G404" s="6">
        <v>-4055408.43440965</v>
      </c>
      <c r="H404" s="6">
        <v>3906010.9678328801</v>
      </c>
      <c r="I404" s="6" t="s">
        <v>41</v>
      </c>
      <c r="J404" s="6"/>
    </row>
    <row r="405" spans="1:10" x14ac:dyDescent="0.25">
      <c r="A405" s="71" t="s">
        <v>35</v>
      </c>
      <c r="B405" s="71" t="s">
        <v>447</v>
      </c>
      <c r="C405" s="18">
        <v>42269</v>
      </c>
      <c r="D405" s="22">
        <v>0.57916666666666672</v>
      </c>
      <c r="E405" s="6">
        <v>-31.368922340000001</v>
      </c>
      <c r="F405" s="6">
        <v>-58.130622549999998</v>
      </c>
      <c r="G405" s="6">
        <v>-4055397.3238896299</v>
      </c>
      <c r="H405" s="6">
        <v>3906054.4510379201</v>
      </c>
      <c r="I405" s="6" t="s">
        <v>41</v>
      </c>
      <c r="J405" s="6"/>
    </row>
    <row r="406" spans="1:10" x14ac:dyDescent="0.25">
      <c r="A406" s="71" t="s">
        <v>35</v>
      </c>
      <c r="B406" s="71" t="s">
        <v>448</v>
      </c>
      <c r="C406" s="18">
        <v>42269</v>
      </c>
      <c r="D406" s="22">
        <v>0.58472222222222225</v>
      </c>
      <c r="E406" s="6">
        <v>-31.369697670000001</v>
      </c>
      <c r="F406" s="6">
        <v>-58.134070700000002</v>
      </c>
      <c r="G406" s="6">
        <v>-4055361.5414708699</v>
      </c>
      <c r="H406" s="6">
        <v>3905667.2824584399</v>
      </c>
      <c r="I406" s="6" t="s">
        <v>41</v>
      </c>
      <c r="J406" s="6"/>
    </row>
    <row r="407" spans="1:10" x14ac:dyDescent="0.25">
      <c r="A407" s="71" t="s">
        <v>35</v>
      </c>
      <c r="B407" s="71" t="s">
        <v>449</v>
      </c>
      <c r="C407" s="18">
        <v>42269</v>
      </c>
      <c r="D407" s="22">
        <v>0.58958333333333335</v>
      </c>
      <c r="E407" s="6">
        <v>-31.36980269</v>
      </c>
      <c r="F407" s="6">
        <v>-58.134266080000003</v>
      </c>
      <c r="G407" s="6">
        <v>-4055366.8102782201</v>
      </c>
      <c r="H407" s="6">
        <v>3905642.6943755699</v>
      </c>
      <c r="I407" s="6" t="s">
        <v>41</v>
      </c>
      <c r="J407" s="6"/>
    </row>
    <row r="408" spans="1:10" x14ac:dyDescent="0.25">
      <c r="A408" s="71" t="s">
        <v>35</v>
      </c>
      <c r="B408" s="71" t="s">
        <v>450</v>
      </c>
      <c r="C408" s="18">
        <v>42269</v>
      </c>
      <c r="D408" s="22">
        <v>0.59722222222222221</v>
      </c>
      <c r="E408" s="6">
        <v>-31.369845189999999</v>
      </c>
      <c r="F408" s="6">
        <v>-58.134159969999999</v>
      </c>
      <c r="G408" s="6">
        <v>-4055375.8365702</v>
      </c>
      <c r="H408" s="6">
        <v>3905651.7291243598</v>
      </c>
      <c r="I408" s="6" t="s">
        <v>41</v>
      </c>
      <c r="J408" s="6"/>
    </row>
    <row r="409" spans="1:10" x14ac:dyDescent="0.25">
      <c r="A409" s="71" t="s">
        <v>35</v>
      </c>
      <c r="B409" s="71" t="s">
        <v>451</v>
      </c>
      <c r="C409" s="18">
        <v>42269</v>
      </c>
      <c r="D409" s="22">
        <v>0.6166666666666667</v>
      </c>
      <c r="E409" s="6">
        <v>-31.369156279999999</v>
      </c>
      <c r="F409" s="6">
        <v>-58.131006360000001</v>
      </c>
      <c r="G409" s="6">
        <v>-4055410.97329049</v>
      </c>
      <c r="H409" s="6">
        <v>3906004.9481875598</v>
      </c>
      <c r="I409" s="6" t="s">
        <v>41</v>
      </c>
      <c r="J409" s="6"/>
    </row>
    <row r="410" spans="1:10" x14ac:dyDescent="0.25">
      <c r="A410" s="71" t="s">
        <v>35</v>
      </c>
      <c r="B410" s="71" t="s">
        <v>452</v>
      </c>
      <c r="C410" s="18">
        <v>42269</v>
      </c>
      <c r="D410" s="22">
        <v>0.62986111111111109</v>
      </c>
      <c r="E410" s="6">
        <v>-31.369152509999999</v>
      </c>
      <c r="F410" s="6">
        <v>-58.131005190000003</v>
      </c>
      <c r="G410" s="6">
        <v>-4055410.5665893499</v>
      </c>
      <c r="H410" s="6">
        <v>3906005.2317449101</v>
      </c>
      <c r="I410" s="6" t="s">
        <v>41</v>
      </c>
      <c r="J410" s="6"/>
    </row>
    <row r="411" spans="1:10" x14ac:dyDescent="0.25">
      <c r="A411" s="71" t="s">
        <v>35</v>
      </c>
      <c r="B411" s="71" t="s">
        <v>453</v>
      </c>
      <c r="C411" s="18">
        <v>42269</v>
      </c>
      <c r="D411" s="22">
        <v>0.63402777777777775</v>
      </c>
      <c r="E411" s="6">
        <v>-31.369165079999998</v>
      </c>
      <c r="F411" s="6">
        <v>-58.131006020000001</v>
      </c>
      <c r="G411" s="6">
        <v>-4055412.0369670098</v>
      </c>
      <c r="H411" s="6">
        <v>3906004.6011656998</v>
      </c>
      <c r="I411" s="6" t="s">
        <v>41</v>
      </c>
      <c r="J411" s="6"/>
    </row>
    <row r="412" spans="1:10" x14ac:dyDescent="0.25">
      <c r="A412" s="71" t="s">
        <v>35</v>
      </c>
      <c r="B412" s="71" t="s">
        <v>454</v>
      </c>
      <c r="C412" s="18">
        <v>42269</v>
      </c>
      <c r="D412" s="22">
        <v>0.64027777777777783</v>
      </c>
      <c r="E412" s="6">
        <v>-31.368970950000001</v>
      </c>
      <c r="F412" s="6">
        <v>-58.130641240000003</v>
      </c>
      <c r="G412" s="6">
        <v>-4055402.4336623098</v>
      </c>
      <c r="H412" s="6">
        <v>3906050.4253258798</v>
      </c>
      <c r="I412" s="6" t="s">
        <v>41</v>
      </c>
      <c r="J412" s="6"/>
    </row>
    <row r="413" spans="1:10" x14ac:dyDescent="0.25">
      <c r="A413" s="71" t="s">
        <v>35</v>
      </c>
      <c r="B413" s="71" t="s">
        <v>455</v>
      </c>
      <c r="C413" s="18">
        <v>42269</v>
      </c>
      <c r="D413" s="22">
        <v>0.64097222222222217</v>
      </c>
      <c r="E413" s="6">
        <v>-31.368966090000001</v>
      </c>
      <c r="F413" s="6">
        <v>-58.13045726</v>
      </c>
      <c r="G413" s="6">
        <v>-4055408.70368237</v>
      </c>
      <c r="H413" s="6">
        <v>3906069.4991677799</v>
      </c>
      <c r="I413" s="6" t="s">
        <v>41</v>
      </c>
      <c r="J413" s="6"/>
    </row>
    <row r="414" spans="1:10" x14ac:dyDescent="0.25">
      <c r="A414" s="71" t="s">
        <v>35</v>
      </c>
      <c r="B414" s="71" t="s">
        <v>456</v>
      </c>
      <c r="C414" s="18">
        <v>42269</v>
      </c>
      <c r="D414" s="22">
        <v>0.64097222222222217</v>
      </c>
      <c r="E414" s="6">
        <v>-31.3689334</v>
      </c>
      <c r="F414" s="6">
        <v>-58.130585170000003</v>
      </c>
      <c r="G414" s="6">
        <v>-4055400.0366659798</v>
      </c>
      <c r="H414" s="6">
        <v>3906057.8035426899</v>
      </c>
      <c r="I414" s="6" t="s">
        <v>41</v>
      </c>
      <c r="J414" s="6"/>
    </row>
    <row r="415" spans="1:10" x14ac:dyDescent="0.25">
      <c r="A415" s="71" t="s">
        <v>35</v>
      </c>
      <c r="B415" s="71" t="s">
        <v>457</v>
      </c>
      <c r="C415" s="18">
        <v>42269</v>
      </c>
      <c r="D415" s="22">
        <v>0.64166666666666672</v>
      </c>
      <c r="E415" s="6">
        <v>-31.368947649999999</v>
      </c>
      <c r="F415" s="6">
        <v>-58.130449720000001</v>
      </c>
      <c r="G415" s="6">
        <v>-4055406.7820689599</v>
      </c>
      <c r="H415" s="6">
        <v>3906071.07245111</v>
      </c>
      <c r="I415" s="6" t="s">
        <v>41</v>
      </c>
      <c r="J415" s="6"/>
    </row>
    <row r="416" spans="1:10" x14ac:dyDescent="0.25">
      <c r="A416" s="71" t="s">
        <v>35</v>
      </c>
      <c r="B416" s="71" t="s">
        <v>458</v>
      </c>
      <c r="C416" s="18">
        <v>42269</v>
      </c>
      <c r="D416" s="22">
        <v>0.64513888888888882</v>
      </c>
      <c r="E416" s="6">
        <v>-31.369187960000001</v>
      </c>
      <c r="F416" s="6">
        <v>-58.130969139999998</v>
      </c>
      <c r="G416" s="6">
        <v>-4055416.14281108</v>
      </c>
      <c r="H416" s="6">
        <v>3906007.3894541902</v>
      </c>
      <c r="I416" s="6" t="s">
        <v>41</v>
      </c>
      <c r="J416" s="6"/>
    </row>
    <row r="417" spans="1:10" x14ac:dyDescent="0.25">
      <c r="A417" s="71" t="s">
        <v>35</v>
      </c>
      <c r="B417" s="71" t="s">
        <v>459</v>
      </c>
      <c r="C417" s="18">
        <v>42269</v>
      </c>
      <c r="D417" s="22">
        <v>0.65069444444444446</v>
      </c>
      <c r="E417" s="6">
        <v>-31.36985147</v>
      </c>
      <c r="F417" s="6">
        <v>-58.134164660000003</v>
      </c>
      <c r="G417" s="6">
        <v>-4055376.4119948898</v>
      </c>
      <c r="H417" s="6">
        <v>3905650.9757928001</v>
      </c>
      <c r="I417" s="6" t="s">
        <v>41</v>
      </c>
      <c r="J417" s="6"/>
    </row>
    <row r="418" spans="1:10" x14ac:dyDescent="0.25">
      <c r="A418" s="71" t="s">
        <v>35</v>
      </c>
      <c r="B418" s="71" t="s">
        <v>460</v>
      </c>
      <c r="C418" s="18">
        <v>42269</v>
      </c>
      <c r="D418" s="22">
        <v>0.65625</v>
      </c>
      <c r="E418" s="6">
        <v>-31.36985885</v>
      </c>
      <c r="F418" s="6">
        <v>-58.134178319999997</v>
      </c>
      <c r="G418" s="6">
        <v>-4055376.7848440101</v>
      </c>
      <c r="H418" s="6">
        <v>3905649.2550897901</v>
      </c>
      <c r="I418" s="6" t="s">
        <v>41</v>
      </c>
      <c r="J418" s="6"/>
    </row>
    <row r="419" spans="1:10" x14ac:dyDescent="0.25">
      <c r="A419" s="71" t="s">
        <v>35</v>
      </c>
      <c r="B419" s="71" t="s">
        <v>461</v>
      </c>
      <c r="C419" s="18">
        <v>42269</v>
      </c>
      <c r="D419" s="22">
        <v>0.67222222222222217</v>
      </c>
      <c r="E419" s="6">
        <v>-31.369834709999999</v>
      </c>
      <c r="F419" s="6">
        <v>-58.134178579999997</v>
      </c>
      <c r="G419" s="6">
        <v>-4055373.8920791098</v>
      </c>
      <c r="H419" s="6">
        <v>3905650.2758822599</v>
      </c>
      <c r="I419" s="6" t="s">
        <v>41</v>
      </c>
      <c r="J419" s="6"/>
    </row>
    <row r="420" spans="1:10" x14ac:dyDescent="0.25">
      <c r="A420" s="73" t="s">
        <v>35</v>
      </c>
      <c r="B420" s="73" t="s">
        <v>462</v>
      </c>
      <c r="C420" s="52">
        <v>42269</v>
      </c>
      <c r="D420" s="53">
        <v>0.67708333333333337</v>
      </c>
      <c r="E420" s="35">
        <v>-31.36984636</v>
      </c>
      <c r="F420" s="35">
        <v>-58.134174549999997</v>
      </c>
      <c r="G420" s="35">
        <v>-4055375.4334961101</v>
      </c>
      <c r="H420" s="35">
        <v>3905650.1835545101</v>
      </c>
      <c r="I420" s="35" t="s">
        <v>41</v>
      </c>
      <c r="J420" s="35"/>
    </row>
    <row r="421" spans="1:10" s="20" customFormat="1" x14ac:dyDescent="0.25">
      <c r="A421" s="74" t="s">
        <v>5</v>
      </c>
      <c r="B421" s="74" t="s">
        <v>463</v>
      </c>
      <c r="C421" s="27">
        <v>42266</v>
      </c>
      <c r="D421" s="28">
        <v>0.47222222222222227</v>
      </c>
      <c r="E421" s="24">
        <v>-31.369928170000001</v>
      </c>
      <c r="F421" s="24">
        <v>-58.126446860000001</v>
      </c>
      <c r="G421" s="24">
        <v>-4055672.9496061001</v>
      </c>
      <c r="H421" s="24">
        <v>3906438.9189686798</v>
      </c>
      <c r="I421" s="20" t="s">
        <v>41</v>
      </c>
    </row>
    <row r="422" spans="1:10" s="20" customFormat="1" x14ac:dyDescent="0.25">
      <c r="A422" s="74" t="s">
        <v>5</v>
      </c>
      <c r="B422" s="74" t="s">
        <v>464</v>
      </c>
      <c r="C422" s="27">
        <v>42266</v>
      </c>
      <c r="D422" s="28">
        <v>0.48125000000000001</v>
      </c>
      <c r="E422" s="24">
        <v>-31.369791540000001</v>
      </c>
      <c r="F422" s="24">
        <v>-58.126714909999997</v>
      </c>
      <c r="G422" s="24">
        <v>-4055646.6486706398</v>
      </c>
      <c r="H422" s="24">
        <v>3906417.3669054499</v>
      </c>
      <c r="I422" s="20" t="s">
        <v>41</v>
      </c>
    </row>
    <row r="423" spans="1:10" s="20" customFormat="1" x14ac:dyDescent="0.25">
      <c r="A423" s="74" t="s">
        <v>5</v>
      </c>
      <c r="B423" s="74" t="s">
        <v>465</v>
      </c>
      <c r="C423" s="27">
        <v>42266</v>
      </c>
      <c r="D423" s="28">
        <v>0.49583333333333335</v>
      </c>
      <c r="E423" s="24">
        <v>-31.369833870000001</v>
      </c>
      <c r="F423" s="24">
        <v>-58.126698400000002</v>
      </c>
      <c r="G423" s="24">
        <v>-4055652.3192057498</v>
      </c>
      <c r="H423" s="24">
        <v>3906417.2223436199</v>
      </c>
      <c r="I423" s="20" t="s">
        <v>41</v>
      </c>
    </row>
    <row r="424" spans="1:10" s="20" customFormat="1" x14ac:dyDescent="0.25">
      <c r="A424" s="74" t="s">
        <v>5</v>
      </c>
      <c r="B424" s="74" t="s">
        <v>466</v>
      </c>
      <c r="C424" s="27">
        <v>42266</v>
      </c>
      <c r="D424" s="28">
        <v>0.51180555555555551</v>
      </c>
      <c r="E424" s="24">
        <v>-31.369815429999999</v>
      </c>
      <c r="F424" s="24">
        <v>-58.12671357</v>
      </c>
      <c r="G424" s="24">
        <v>-4055649.5518767801</v>
      </c>
      <c r="H424" s="24">
        <v>3906416.4673752501</v>
      </c>
      <c r="I424" s="20" t="s">
        <v>41</v>
      </c>
    </row>
    <row r="425" spans="1:10" s="20" customFormat="1" x14ac:dyDescent="0.25">
      <c r="A425" s="74" t="s">
        <v>5</v>
      </c>
      <c r="B425" s="74" t="s">
        <v>467</v>
      </c>
      <c r="C425" s="27">
        <v>42266</v>
      </c>
      <c r="D425" s="28">
        <v>0.52777777777777779</v>
      </c>
      <c r="E425" s="24">
        <v>-31.369937220000001</v>
      </c>
      <c r="F425" s="24">
        <v>-58.12664316</v>
      </c>
      <c r="G425" s="24">
        <v>-4055666.7200136702</v>
      </c>
      <c r="H425" s="24">
        <v>3906418.4001333402</v>
      </c>
      <c r="I425" s="20" t="s">
        <v>41</v>
      </c>
    </row>
    <row r="426" spans="1:10" s="20" customFormat="1" x14ac:dyDescent="0.25">
      <c r="A426" s="74" t="s">
        <v>5</v>
      </c>
      <c r="B426" s="74" t="s">
        <v>468</v>
      </c>
      <c r="C426" s="27">
        <v>42266</v>
      </c>
      <c r="D426" s="28">
        <v>0.54722222222222217</v>
      </c>
      <c r="E426" s="24">
        <v>-31.36908042</v>
      </c>
      <c r="F426" s="24">
        <v>-58.126326829999996</v>
      </c>
      <c r="G426" s="24">
        <v>-4055576.1683223899</v>
      </c>
      <c r="H426" s="24">
        <v>3906488.0211779498</v>
      </c>
      <c r="I426" s="20" t="s">
        <v>41</v>
      </c>
    </row>
    <row r="427" spans="1:10" s="20" customFormat="1" x14ac:dyDescent="0.25">
      <c r="A427" s="74" t="s">
        <v>5</v>
      </c>
      <c r="B427" s="74" t="s">
        <v>469</v>
      </c>
      <c r="C427" s="27">
        <v>42266</v>
      </c>
      <c r="D427" s="28">
        <v>0.55277777777777781</v>
      </c>
      <c r="E427" s="24">
        <v>-31.367656589999999</v>
      </c>
      <c r="F427" s="24">
        <v>-58.126719770000001</v>
      </c>
      <c r="G427" s="24">
        <v>-4055391.4780399501</v>
      </c>
      <c r="H427" s="24">
        <v>3906509.5313097201</v>
      </c>
      <c r="I427" s="20" t="s">
        <v>41</v>
      </c>
    </row>
    <row r="428" spans="1:10" s="20" customFormat="1" x14ac:dyDescent="0.25">
      <c r="A428" s="74" t="s">
        <v>5</v>
      </c>
      <c r="B428" s="74" t="s">
        <v>470</v>
      </c>
      <c r="C428" s="27">
        <v>42266</v>
      </c>
      <c r="D428" s="28">
        <v>0.55555555555555558</v>
      </c>
      <c r="E428" s="24">
        <v>-31.367637649999999</v>
      </c>
      <c r="F428" s="24">
        <v>-58.126604180000001</v>
      </c>
      <c r="G428" s="24">
        <v>-4055393.5205049999</v>
      </c>
      <c r="H428" s="24">
        <v>3906522.2048862102</v>
      </c>
      <c r="I428" s="20" t="s">
        <v>41</v>
      </c>
    </row>
    <row r="429" spans="1:10" s="20" customFormat="1" x14ac:dyDescent="0.25">
      <c r="A429" s="74" t="s">
        <v>5</v>
      </c>
      <c r="B429" s="74" t="s">
        <v>471</v>
      </c>
      <c r="C429" s="27">
        <v>42266</v>
      </c>
      <c r="D429" s="28">
        <v>0.56319444444444444</v>
      </c>
      <c r="E429" s="24">
        <v>-31.367604700000001</v>
      </c>
      <c r="F429" s="24">
        <v>-58.126585830000003</v>
      </c>
      <c r="G429" s="24">
        <v>-4055390.2684221999</v>
      </c>
      <c r="H429" s="24">
        <v>3906525.5164223099</v>
      </c>
      <c r="I429" s="20" t="s">
        <v>41</v>
      </c>
    </row>
    <row r="430" spans="1:10" s="20" customFormat="1" x14ac:dyDescent="0.25">
      <c r="A430" s="74" t="s">
        <v>5</v>
      </c>
      <c r="B430" s="74" t="s">
        <v>472</v>
      </c>
      <c r="C430" s="27">
        <v>42266</v>
      </c>
      <c r="D430" s="28">
        <v>0.57430555555555551</v>
      </c>
      <c r="E430" s="24">
        <v>-31.367596070000001</v>
      </c>
      <c r="F430" s="24">
        <v>-58.126560009999999</v>
      </c>
      <c r="G430" s="24">
        <v>-4055390.1992278998</v>
      </c>
      <c r="H430" s="24">
        <v>3906528.5383316502</v>
      </c>
      <c r="I430" s="20" t="s">
        <v>41</v>
      </c>
    </row>
    <row r="431" spans="1:10" s="20" customFormat="1" x14ac:dyDescent="0.25">
      <c r="A431" s="74" t="s">
        <v>5</v>
      </c>
      <c r="B431" s="74" t="s">
        <v>473</v>
      </c>
      <c r="C431" s="27">
        <v>42266</v>
      </c>
      <c r="D431" s="28">
        <v>0.62916666666666665</v>
      </c>
      <c r="E431" s="24">
        <v>-31.369926660000001</v>
      </c>
      <c r="F431" s="24">
        <v>-58.126306880000001</v>
      </c>
      <c r="G431" s="24">
        <v>-4055677.9823404402</v>
      </c>
      <c r="H431" s="24">
        <v>3906453.3362327102</v>
      </c>
      <c r="I431" s="20" t="s">
        <v>41</v>
      </c>
    </row>
    <row r="432" spans="1:10" s="20" customFormat="1" x14ac:dyDescent="0.25">
      <c r="A432" s="74" t="s">
        <v>5</v>
      </c>
      <c r="B432" s="74" t="s">
        <v>474</v>
      </c>
      <c r="C432" s="27">
        <v>42266</v>
      </c>
      <c r="D432" s="28">
        <v>0.63263888888888886</v>
      </c>
      <c r="E432" s="24">
        <v>-31.369923140000001</v>
      </c>
      <c r="F432" s="24">
        <v>-58.126320290000002</v>
      </c>
      <c r="G432" s="24">
        <v>-4055677.0625174898</v>
      </c>
      <c r="H432" s="24">
        <v>3906452.1141300998</v>
      </c>
      <c r="I432" s="20" t="s">
        <v>41</v>
      </c>
    </row>
    <row r="433" spans="1:10" s="20" customFormat="1" x14ac:dyDescent="0.25">
      <c r="A433" s="74" t="s">
        <v>5</v>
      </c>
      <c r="B433" s="74" t="s">
        <v>475</v>
      </c>
      <c r="C433" s="27">
        <v>42266</v>
      </c>
      <c r="D433" s="28">
        <v>0.63472222222222219</v>
      </c>
      <c r="E433" s="24">
        <v>-31.369980389999998</v>
      </c>
      <c r="F433" s="24">
        <v>-58.126322639999998</v>
      </c>
      <c r="G433" s="24">
        <v>-4055683.8126584198</v>
      </c>
      <c r="H433" s="24">
        <v>3906449.3882770399</v>
      </c>
      <c r="I433" s="20" t="s">
        <v>41</v>
      </c>
    </row>
    <row r="434" spans="1:10" s="20" customFormat="1" x14ac:dyDescent="0.25">
      <c r="A434" s="74" t="s">
        <v>5</v>
      </c>
      <c r="B434" s="74" t="s">
        <v>476</v>
      </c>
      <c r="C434" s="27">
        <v>42266</v>
      </c>
      <c r="D434" s="28">
        <v>0.6381944444444444</v>
      </c>
      <c r="E434" s="24">
        <v>-31.367539239999999</v>
      </c>
      <c r="F434" s="24">
        <v>-58.126688250000001</v>
      </c>
      <c r="G434" s="24">
        <v>-4055378.6359439502</v>
      </c>
      <c r="H434" s="24">
        <v>3906517.8562744199</v>
      </c>
      <c r="I434" s="20" t="s">
        <v>41</v>
      </c>
    </row>
    <row r="435" spans="1:10" s="20" customFormat="1" x14ac:dyDescent="0.25">
      <c r="A435" s="74" t="s">
        <v>5</v>
      </c>
      <c r="B435" s="74" t="s">
        <v>477</v>
      </c>
      <c r="C435" s="27">
        <v>42266</v>
      </c>
      <c r="D435" s="28">
        <v>0.65069444444444446</v>
      </c>
      <c r="E435" s="24">
        <v>-31.367537309999999</v>
      </c>
      <c r="F435" s="24">
        <v>-58.126635200000003</v>
      </c>
      <c r="G435" s="24">
        <v>-4055380.3810221502</v>
      </c>
      <c r="H435" s="24">
        <v>3906523.3793139402</v>
      </c>
      <c r="I435" s="20" t="s">
        <v>41</v>
      </c>
    </row>
    <row r="436" spans="1:10" s="20" customFormat="1" x14ac:dyDescent="0.25">
      <c r="A436" s="74" t="s">
        <v>5</v>
      </c>
      <c r="B436" s="74" t="s">
        <v>478</v>
      </c>
      <c r="C436" s="27">
        <v>42266</v>
      </c>
      <c r="D436" s="28">
        <v>0.66875000000000007</v>
      </c>
      <c r="E436" s="24">
        <v>-31.36753933</v>
      </c>
      <c r="F436" s="24">
        <v>-58.126677950000001</v>
      </c>
      <c r="G436" s="24">
        <v>-4055379.0302667399</v>
      </c>
      <c r="H436" s="24">
        <v>3906518.9084383799</v>
      </c>
      <c r="I436" s="20" t="s">
        <v>41</v>
      </c>
    </row>
    <row r="437" spans="1:10" s="20" customFormat="1" x14ac:dyDescent="0.25">
      <c r="A437" s="74" t="s">
        <v>5</v>
      </c>
      <c r="B437" s="74" t="s">
        <v>479</v>
      </c>
      <c r="C437" s="27">
        <v>42266</v>
      </c>
      <c r="D437" s="28">
        <v>0.67499999999999993</v>
      </c>
      <c r="E437" s="24">
        <v>-31.367541339999999</v>
      </c>
      <c r="F437" s="24">
        <v>-58.126606780000003</v>
      </c>
      <c r="G437" s="24">
        <v>-4055381.9207202201</v>
      </c>
      <c r="H437" s="24">
        <v>3906526.1183386501</v>
      </c>
      <c r="I437" s="20" t="s">
        <v>41</v>
      </c>
    </row>
    <row r="438" spans="1:10" s="20" customFormat="1" x14ac:dyDescent="0.25">
      <c r="A438" s="74" t="s">
        <v>5</v>
      </c>
      <c r="B438" s="74" t="s">
        <v>480</v>
      </c>
      <c r="C438" s="27">
        <v>42266</v>
      </c>
      <c r="D438" s="28">
        <v>0.68333333333333324</v>
      </c>
      <c r="E438" s="24">
        <v>-31.36757235</v>
      </c>
      <c r="F438" s="24">
        <v>-58.126651789999997</v>
      </c>
      <c r="G438" s="24">
        <v>-4055383.9482736001</v>
      </c>
      <c r="H438" s="24">
        <v>3906520.1575259301</v>
      </c>
      <c r="I438" s="20" t="s">
        <v>41</v>
      </c>
    </row>
    <row r="439" spans="1:10" s="20" customFormat="1" x14ac:dyDescent="0.25">
      <c r="A439" s="74" t="s">
        <v>5</v>
      </c>
      <c r="B439" s="74" t="s">
        <v>481</v>
      </c>
      <c r="C439" s="27">
        <v>42267</v>
      </c>
      <c r="D439" s="28">
        <v>0.38611111111111113</v>
      </c>
      <c r="E439" s="24">
        <v>-31.367522810000001</v>
      </c>
      <c r="F439" s="24">
        <v>-58.12666445</v>
      </c>
      <c r="G439" s="24">
        <v>-4055377.5599123202</v>
      </c>
      <c r="H439" s="24">
        <v>3906521.0096040601</v>
      </c>
      <c r="I439" s="20" t="s">
        <v>41</v>
      </c>
    </row>
    <row r="440" spans="1:10" s="20" customFormat="1" x14ac:dyDescent="0.25">
      <c r="A440" s="75" t="s">
        <v>5</v>
      </c>
      <c r="B440" s="75" t="s">
        <v>483</v>
      </c>
      <c r="C440" s="77">
        <v>42268</v>
      </c>
      <c r="D440" s="78">
        <v>0.41736111111111113</v>
      </c>
      <c r="E440" s="76">
        <v>-31.36756849</v>
      </c>
      <c r="F440" s="76">
        <v>-58.126643080000001</v>
      </c>
      <c r="G440" s="76">
        <v>-4055383.8116097199</v>
      </c>
      <c r="H440" s="76">
        <v>3906521.2181020798</v>
      </c>
      <c r="I440" s="79" t="s">
        <v>41</v>
      </c>
      <c r="J440" s="85" t="s">
        <v>43</v>
      </c>
    </row>
    <row r="441" spans="1:10" s="20" customFormat="1" x14ac:dyDescent="0.25">
      <c r="A441" s="80">
        <v>364</v>
      </c>
      <c r="B441" s="80" t="s">
        <v>484</v>
      </c>
      <c r="C441" s="27">
        <v>42247</v>
      </c>
      <c r="D441" s="28">
        <v>0.73125000000000007</v>
      </c>
      <c r="E441" s="24">
        <v>-31.370549350000001</v>
      </c>
      <c r="F441" s="24">
        <v>-58.124072599999998</v>
      </c>
      <c r="G441" s="24">
        <v>-4055835.5660605598</v>
      </c>
      <c r="H441" s="24">
        <v>3906655.3808684801</v>
      </c>
      <c r="I441" s="20" t="s">
        <v>41</v>
      </c>
    </row>
    <row r="442" spans="1:10" s="20" customFormat="1" x14ac:dyDescent="0.25">
      <c r="A442" s="80">
        <v>364</v>
      </c>
      <c r="B442" s="80" t="s">
        <v>485</v>
      </c>
      <c r="C442" s="27">
        <v>42247</v>
      </c>
      <c r="D442" s="28">
        <v>0.44305555555555554</v>
      </c>
      <c r="E442" s="24">
        <v>-31.370097650000002</v>
      </c>
      <c r="F442" s="24">
        <v>-58.123728270000001</v>
      </c>
      <c r="G442" s="24">
        <v>-4055794.4416616601</v>
      </c>
      <c r="H442" s="24">
        <v>3906710.2920204601</v>
      </c>
      <c r="I442" s="20" t="s">
        <v>41</v>
      </c>
    </row>
    <row r="443" spans="1:10" s="20" customFormat="1" x14ac:dyDescent="0.25">
      <c r="A443" s="80">
        <v>364</v>
      </c>
      <c r="B443" s="80" t="s">
        <v>482</v>
      </c>
      <c r="C443" s="27">
        <v>42247</v>
      </c>
      <c r="D443" s="28">
        <v>0.4548611111111111</v>
      </c>
      <c r="E443" s="24">
        <v>-31.37049906</v>
      </c>
      <c r="F443" s="24">
        <v>-58.122952689999998</v>
      </c>
      <c r="G443" s="24">
        <v>-4055871.2720546299</v>
      </c>
      <c r="H443" s="24">
        <v>3906772.3849363099</v>
      </c>
      <c r="I443" s="20" t="s">
        <v>41</v>
      </c>
    </row>
    <row r="444" spans="1:10" s="20" customFormat="1" x14ac:dyDescent="0.25">
      <c r="A444" s="80">
        <v>364</v>
      </c>
      <c r="B444" s="80" t="s">
        <v>486</v>
      </c>
      <c r="C444" s="27">
        <v>42247</v>
      </c>
      <c r="D444" s="28">
        <v>0.46458333333333335</v>
      </c>
      <c r="E444" s="24">
        <v>-31.370598220000002</v>
      </c>
      <c r="F444" s="24">
        <v>-58.122908180000003</v>
      </c>
      <c r="G444" s="24">
        <v>-4055884.77320302</v>
      </c>
      <c r="H444" s="24">
        <v>3906772.6437633201</v>
      </c>
      <c r="I444" s="20" t="s">
        <v>41</v>
      </c>
    </row>
    <row r="445" spans="1:10" s="20" customFormat="1" x14ac:dyDescent="0.25">
      <c r="A445" s="80">
        <v>364</v>
      </c>
      <c r="B445" s="80" t="s">
        <v>487</v>
      </c>
      <c r="C445" s="27">
        <v>42247</v>
      </c>
      <c r="D445" s="28">
        <v>0.47847222222222219</v>
      </c>
      <c r="E445" s="24">
        <v>-31.370568460000001</v>
      </c>
      <c r="F445" s="24">
        <v>-58.12209472</v>
      </c>
      <c r="G445" s="24">
        <v>-4055911.5183695802</v>
      </c>
      <c r="H445" s="24">
        <v>3906857.3375087902</v>
      </c>
      <c r="I445" s="20" t="s">
        <v>41</v>
      </c>
    </row>
    <row r="446" spans="1:10" s="20" customFormat="1" x14ac:dyDescent="0.25">
      <c r="A446" s="80">
        <v>364</v>
      </c>
      <c r="B446" s="80" t="s">
        <v>488</v>
      </c>
      <c r="C446" s="27">
        <v>42247</v>
      </c>
      <c r="D446" s="28">
        <v>0.48819444444444443</v>
      </c>
      <c r="E446" s="24">
        <v>-31.37049931</v>
      </c>
      <c r="F446" s="24">
        <v>-58.122248190000001</v>
      </c>
      <c r="G446" s="24">
        <v>-4055897.5428512902</v>
      </c>
      <c r="H446" s="24">
        <v>3906844.6045992798</v>
      </c>
      <c r="I446" s="20" t="s">
        <v>41</v>
      </c>
    </row>
    <row r="447" spans="1:10" s="20" customFormat="1" x14ac:dyDescent="0.25">
      <c r="A447" s="80">
        <v>364</v>
      </c>
      <c r="B447" s="80" t="s">
        <v>489</v>
      </c>
      <c r="C447" s="27">
        <v>42247</v>
      </c>
      <c r="D447" s="28">
        <v>0.50069444444444444</v>
      </c>
      <c r="E447" s="24">
        <v>-31.370487409999999</v>
      </c>
      <c r="F447" s="24">
        <v>-58.122243830000002</v>
      </c>
      <c r="G447" s="24">
        <v>-4055896.2839602199</v>
      </c>
      <c r="H447" s="24">
        <v>3906845.5682263798</v>
      </c>
      <c r="I447" s="20" t="s">
        <v>41</v>
      </c>
    </row>
    <row r="448" spans="1:10" s="20" customFormat="1" x14ac:dyDescent="0.25">
      <c r="A448" s="80">
        <v>364</v>
      </c>
      <c r="B448" s="80" t="s">
        <v>490</v>
      </c>
      <c r="C448" s="27">
        <v>42247</v>
      </c>
      <c r="D448" s="28">
        <v>0.51736111111111105</v>
      </c>
      <c r="E448" s="24">
        <v>-31.370510629999998</v>
      </c>
      <c r="F448" s="24">
        <v>-58.122222710000003</v>
      </c>
      <c r="G448" s="24">
        <v>-4055899.8439542898</v>
      </c>
      <c r="H448" s="24">
        <v>3906846.7255708701</v>
      </c>
      <c r="I448" s="20" t="s">
        <v>41</v>
      </c>
    </row>
    <row r="449" spans="1:10" s="20" customFormat="1" x14ac:dyDescent="0.25">
      <c r="A449" s="80">
        <v>364</v>
      </c>
      <c r="B449" s="80" t="s">
        <v>491</v>
      </c>
      <c r="C449" s="27">
        <v>42247</v>
      </c>
      <c r="D449" s="28">
        <v>0.53333333333333333</v>
      </c>
      <c r="E449" s="24">
        <v>-31.370513729999999</v>
      </c>
      <c r="F449" s="24">
        <v>-58.122213410000001</v>
      </c>
      <c r="G449" s="24">
        <v>-4055900.5606152602</v>
      </c>
      <c r="H449" s="24">
        <v>3906847.54449774</v>
      </c>
      <c r="I449" s="20" t="s">
        <v>41</v>
      </c>
    </row>
    <row r="450" spans="1:10" s="20" customFormat="1" x14ac:dyDescent="0.25">
      <c r="A450" s="80">
        <v>364</v>
      </c>
      <c r="B450" s="80" t="s">
        <v>492</v>
      </c>
      <c r="C450" s="27">
        <v>42247</v>
      </c>
      <c r="D450" s="28">
        <v>0.55138888888888882</v>
      </c>
      <c r="E450" s="24">
        <v>-31.37050468</v>
      </c>
      <c r="F450" s="24">
        <v>-58.122250790000002</v>
      </c>
      <c r="G450" s="24">
        <v>-4055898.0873794602</v>
      </c>
      <c r="H450" s="24">
        <v>3906844.1049033902</v>
      </c>
      <c r="I450" s="20" t="s">
        <v>41</v>
      </c>
    </row>
    <row r="451" spans="1:10" s="20" customFormat="1" x14ac:dyDescent="0.25">
      <c r="A451" s="80">
        <v>364</v>
      </c>
      <c r="B451" s="80" t="s">
        <v>493</v>
      </c>
      <c r="C451" s="27">
        <v>42247</v>
      </c>
      <c r="D451" s="28">
        <v>0.57013888888888886</v>
      </c>
      <c r="E451" s="24">
        <v>-31.3705377</v>
      </c>
      <c r="F451" s="24">
        <v>-58.122259839999998</v>
      </c>
      <c r="G451" s="24">
        <v>-4055901.6940723401</v>
      </c>
      <c r="H451" s="24">
        <v>3906841.74355317</v>
      </c>
      <c r="I451" s="20" t="s">
        <v>41</v>
      </c>
    </row>
    <row r="452" spans="1:10" s="20" customFormat="1" x14ac:dyDescent="0.25">
      <c r="A452" s="80">
        <v>364</v>
      </c>
      <c r="B452" s="80" t="s">
        <v>494</v>
      </c>
      <c r="C452" s="27">
        <v>42247</v>
      </c>
      <c r="D452" s="28">
        <v>0.58611111111111114</v>
      </c>
      <c r="E452" s="24">
        <v>-31.370524459999999</v>
      </c>
      <c r="F452" s="24">
        <v>-58.122257750000003</v>
      </c>
      <c r="G452" s="24">
        <v>-4055900.1905836901</v>
      </c>
      <c r="H452" s="24">
        <v>3906842.5326154898</v>
      </c>
      <c r="I452" s="20" t="s">
        <v>41</v>
      </c>
    </row>
    <row r="453" spans="1:10" s="20" customFormat="1" x14ac:dyDescent="0.25">
      <c r="A453" s="80">
        <v>364</v>
      </c>
      <c r="B453" s="80" t="s">
        <v>495</v>
      </c>
      <c r="C453" s="27">
        <v>42247</v>
      </c>
      <c r="D453" s="28">
        <v>0.60347222222222219</v>
      </c>
      <c r="E453" s="24">
        <v>-31.370538289999999</v>
      </c>
      <c r="F453" s="24">
        <v>-58.122260429999997</v>
      </c>
      <c r="G453" s="24">
        <v>-4055901.7425633799</v>
      </c>
      <c r="H453" s="24">
        <v>3906841.6574486899</v>
      </c>
      <c r="I453" s="20" t="s">
        <v>41</v>
      </c>
    </row>
    <row r="454" spans="1:10" s="20" customFormat="1" x14ac:dyDescent="0.25">
      <c r="A454" s="80">
        <v>364</v>
      </c>
      <c r="B454" s="80" t="s">
        <v>496</v>
      </c>
      <c r="C454" s="27">
        <v>42247</v>
      </c>
      <c r="D454" s="28">
        <v>0.62083333333333335</v>
      </c>
      <c r="E454" s="24">
        <v>-31.370497050000001</v>
      </c>
      <c r="F454" s="24">
        <v>-58.122256239999999</v>
      </c>
      <c r="G454" s="24">
        <v>-4055896.9730775999</v>
      </c>
      <c r="H454" s="24">
        <v>3906843.8773650299</v>
      </c>
      <c r="I454" s="20" t="s">
        <v>41</v>
      </c>
    </row>
    <row r="455" spans="1:10" s="20" customFormat="1" x14ac:dyDescent="0.25">
      <c r="A455" s="80">
        <v>364</v>
      </c>
      <c r="B455" s="80" t="s">
        <v>497</v>
      </c>
      <c r="C455" s="27">
        <v>42247</v>
      </c>
      <c r="D455" s="28">
        <v>0.64097222222222217</v>
      </c>
      <c r="E455" s="24">
        <v>-31.370507530000001</v>
      </c>
      <c r="F455" s="24">
        <v>-58.122242749999998</v>
      </c>
      <c r="G455" s="24">
        <v>-4055898.7272482198</v>
      </c>
      <c r="H455" s="24">
        <v>3906844.8054989302</v>
      </c>
      <c r="I455" s="20" t="s">
        <v>41</v>
      </c>
    </row>
    <row r="456" spans="1:10" s="20" customFormat="1" x14ac:dyDescent="0.25">
      <c r="A456" s="80">
        <v>364</v>
      </c>
      <c r="B456" s="80" t="s">
        <v>498</v>
      </c>
      <c r="C456" s="27">
        <v>42247</v>
      </c>
      <c r="D456" s="28">
        <v>0.65555555555555556</v>
      </c>
      <c r="E456" s="24">
        <v>-31.370507270000001</v>
      </c>
      <c r="F456" s="24">
        <v>-58.122250459999997</v>
      </c>
      <c r="G456" s="24">
        <v>-4055898.4090115498</v>
      </c>
      <c r="H456" s="24">
        <v>3906844.0262993998</v>
      </c>
      <c r="I456" s="20" t="s">
        <v>41</v>
      </c>
      <c r="J456" s="84" t="s">
        <v>43</v>
      </c>
    </row>
    <row r="457" spans="1:10" s="20" customFormat="1" x14ac:dyDescent="0.25">
      <c r="A457" s="80">
        <v>364</v>
      </c>
      <c r="B457" s="80" t="s">
        <v>499</v>
      </c>
      <c r="C457" s="27">
        <v>42247</v>
      </c>
      <c r="D457" s="28">
        <v>0.67986111111111114</v>
      </c>
      <c r="E457" s="24">
        <v>-31.370521610000001</v>
      </c>
      <c r="F457" s="24">
        <v>-58.122224639999999</v>
      </c>
      <c r="G457" s="24">
        <v>-4055901.0834766901</v>
      </c>
      <c r="H457" s="24">
        <v>3906846.0510243401</v>
      </c>
      <c r="I457" s="20" t="s">
        <v>41</v>
      </c>
    </row>
    <row r="458" spans="1:10" s="20" customFormat="1" x14ac:dyDescent="0.25">
      <c r="A458" s="80">
        <v>364</v>
      </c>
      <c r="B458" s="80" t="s">
        <v>500</v>
      </c>
      <c r="C458" s="27">
        <v>42247</v>
      </c>
      <c r="D458" s="28">
        <v>0.70208333333333339</v>
      </c>
      <c r="E458" s="24">
        <v>-31.370519680000001</v>
      </c>
      <c r="F458" s="24">
        <v>-58.122253049999998</v>
      </c>
      <c r="G458" s="24">
        <v>-4055899.79474416</v>
      </c>
      <c r="H458" s="24">
        <v>3906843.2220056299</v>
      </c>
      <c r="I458" s="20" t="s">
        <v>41</v>
      </c>
    </row>
    <row r="459" spans="1:10" s="20" customFormat="1" x14ac:dyDescent="0.25">
      <c r="A459" s="80">
        <v>364</v>
      </c>
      <c r="B459" s="80" t="s">
        <v>501</v>
      </c>
      <c r="C459" s="27">
        <v>42247</v>
      </c>
      <c r="D459" s="28">
        <v>0.72291666666666676</v>
      </c>
      <c r="E459" s="24">
        <v>-31.37044676</v>
      </c>
      <c r="F459" s="24">
        <v>-58.122239639999997</v>
      </c>
      <c r="G459" s="24">
        <v>-4055891.5849400102</v>
      </c>
      <c r="H459" s="24">
        <v>3906847.76252905</v>
      </c>
      <c r="I459" s="20" t="s">
        <v>41</v>
      </c>
    </row>
    <row r="460" spans="1:10" s="20" customFormat="1" x14ac:dyDescent="0.25">
      <c r="A460" s="80">
        <v>364</v>
      </c>
      <c r="B460" s="80" t="s">
        <v>502</v>
      </c>
      <c r="C460" s="29">
        <v>42248</v>
      </c>
      <c r="D460" s="30">
        <v>0.44305555555555554</v>
      </c>
      <c r="E460" s="24">
        <v>-31.371402539999998</v>
      </c>
      <c r="F460" s="24">
        <v>-58.123423590000002</v>
      </c>
      <c r="G460" s="24">
        <v>-4055961.6401912202</v>
      </c>
      <c r="H460" s="24">
        <v>3906684.88419205</v>
      </c>
      <c r="I460" s="20" t="s">
        <v>41</v>
      </c>
    </row>
    <row r="461" spans="1:10" s="20" customFormat="1" x14ac:dyDescent="0.25">
      <c r="A461" s="80">
        <v>364</v>
      </c>
      <c r="B461" s="80" t="s">
        <v>503</v>
      </c>
      <c r="C461" s="29">
        <v>42248</v>
      </c>
      <c r="D461" s="30">
        <v>0.50902777777777775</v>
      </c>
      <c r="E461" s="24">
        <v>-31.371423750000002</v>
      </c>
      <c r="F461" s="24">
        <v>-58.123363910000002</v>
      </c>
      <c r="G461" s="24">
        <v>-4055966.3962993599</v>
      </c>
      <c r="H461" s="24">
        <v>3906690.08215778</v>
      </c>
      <c r="I461" s="20" t="s">
        <v>41</v>
      </c>
    </row>
    <row r="462" spans="1:10" s="20" customFormat="1" x14ac:dyDescent="0.25">
      <c r="A462" s="80">
        <v>364</v>
      </c>
      <c r="B462" s="80" t="s">
        <v>504</v>
      </c>
      <c r="C462" s="29">
        <v>42248</v>
      </c>
      <c r="D462" s="30">
        <v>0.5180555555555556</v>
      </c>
      <c r="E462" s="24">
        <v>-31.371439930000001</v>
      </c>
      <c r="F462" s="24">
        <v>-58.123391650000002</v>
      </c>
      <c r="G462" s="24">
        <v>-4055967.2955338201</v>
      </c>
      <c r="H462" s="24">
        <v>3906686.5357088498</v>
      </c>
      <c r="I462" s="20" t="s">
        <v>41</v>
      </c>
    </row>
    <row r="463" spans="1:10" s="20" customFormat="1" x14ac:dyDescent="0.25">
      <c r="A463" s="80">
        <v>364</v>
      </c>
      <c r="B463" s="80" t="s">
        <v>505</v>
      </c>
      <c r="C463" s="29">
        <v>42248</v>
      </c>
      <c r="D463" s="30">
        <v>0.51944444444444449</v>
      </c>
      <c r="E463" s="24">
        <v>-31.371390139999999</v>
      </c>
      <c r="F463" s="24">
        <v>-58.12338922</v>
      </c>
      <c r="G463" s="24">
        <v>-4055961.4393658801</v>
      </c>
      <c r="H463" s="24">
        <v>3906688.9462905698</v>
      </c>
      <c r="I463" s="20" t="s">
        <v>41</v>
      </c>
    </row>
    <row r="464" spans="1:10" s="20" customFormat="1" x14ac:dyDescent="0.25">
      <c r="A464" s="80">
        <v>364</v>
      </c>
      <c r="B464" s="80" t="s">
        <v>506</v>
      </c>
      <c r="C464" s="29">
        <v>42248</v>
      </c>
      <c r="D464" s="30">
        <v>0.5541666666666667</v>
      </c>
      <c r="E464" s="24">
        <v>-31.371435399999999</v>
      </c>
      <c r="F464" s="24">
        <v>-58.123338850000003</v>
      </c>
      <c r="G464" s="24">
        <v>-4055968.7211254202</v>
      </c>
      <c r="H464" s="24">
        <v>3906692.1457029702</v>
      </c>
      <c r="I464" s="20" t="s">
        <v>41</v>
      </c>
    </row>
    <row r="465" spans="1:9" s="20" customFormat="1" x14ac:dyDescent="0.25">
      <c r="A465" s="80">
        <v>364</v>
      </c>
      <c r="B465" s="80" t="s">
        <v>507</v>
      </c>
      <c r="C465" s="29">
        <v>42248</v>
      </c>
      <c r="D465" s="30">
        <v>0.56041666666666667</v>
      </c>
      <c r="E465" s="24">
        <v>-31.371315880000001</v>
      </c>
      <c r="F465" s="24">
        <v>-58.123371540000001</v>
      </c>
      <c r="G465" s="24">
        <v>-4055953.2286284901</v>
      </c>
      <c r="H465" s="24">
        <v>3906693.98265668</v>
      </c>
      <c r="I465" s="20" t="s">
        <v>41</v>
      </c>
    </row>
    <row r="466" spans="1:9" s="20" customFormat="1" x14ac:dyDescent="0.25">
      <c r="A466" s="80">
        <v>364</v>
      </c>
      <c r="B466" s="80" t="s">
        <v>508</v>
      </c>
      <c r="C466" s="29">
        <v>42248</v>
      </c>
      <c r="D466" s="30">
        <v>0.5625</v>
      </c>
      <c r="E466" s="24">
        <v>-31.371428359999999</v>
      </c>
      <c r="F466" s="24">
        <v>-58.12339995</v>
      </c>
      <c r="G466" s="24">
        <v>-4055965.6045206399</v>
      </c>
      <c r="H466" s="24">
        <v>3906686.1870160801</v>
      </c>
      <c r="I466" s="20" t="s">
        <v>41</v>
      </c>
    </row>
    <row r="467" spans="1:9" s="20" customFormat="1" x14ac:dyDescent="0.25">
      <c r="A467" s="80">
        <v>364</v>
      </c>
      <c r="B467" s="80" t="s">
        <v>509</v>
      </c>
      <c r="C467" s="29">
        <v>42248</v>
      </c>
      <c r="D467" s="30">
        <v>0.56597222222222221</v>
      </c>
      <c r="E467" s="24">
        <v>-31.37144923</v>
      </c>
      <c r="F467" s="24">
        <v>-58.123390729999997</v>
      </c>
      <c r="G467" s="24">
        <v>-4055968.4405478402</v>
      </c>
      <c r="H467" s="24">
        <v>3906686.22630755</v>
      </c>
      <c r="I467" s="20" t="s">
        <v>41</v>
      </c>
    </row>
    <row r="468" spans="1:9" s="20" customFormat="1" x14ac:dyDescent="0.25">
      <c r="A468" s="80">
        <v>364</v>
      </c>
      <c r="B468" s="80" t="s">
        <v>510</v>
      </c>
      <c r="C468" s="29">
        <v>42248</v>
      </c>
      <c r="D468" s="30">
        <v>0.56805555555555554</v>
      </c>
      <c r="E468" s="24">
        <v>-31.371409499999999</v>
      </c>
      <c r="F468" s="24">
        <v>-58.123367510000001</v>
      </c>
      <c r="G468" s="24">
        <v>-4055964.5602593301</v>
      </c>
      <c r="H468" s="24">
        <v>3906690.3316768301</v>
      </c>
      <c r="I468" s="20" t="s">
        <v>41</v>
      </c>
    </row>
    <row r="469" spans="1:9" s="20" customFormat="1" x14ac:dyDescent="0.25">
      <c r="A469" s="80">
        <v>364</v>
      </c>
      <c r="B469" s="80" t="s">
        <v>511</v>
      </c>
      <c r="C469" s="29">
        <v>42248</v>
      </c>
      <c r="D469" s="30">
        <v>0.57361111111111118</v>
      </c>
      <c r="E469" s="24">
        <v>-31.37141939</v>
      </c>
      <c r="F469" s="24">
        <v>-58.123343210000002</v>
      </c>
      <c r="G469" s="24">
        <v>-4055966.6465716502</v>
      </c>
      <c r="H469" s="24">
        <v>3906692.39370743</v>
      </c>
      <c r="I469" s="20" t="s">
        <v>41</v>
      </c>
    </row>
    <row r="470" spans="1:9" s="20" customFormat="1" x14ac:dyDescent="0.25">
      <c r="A470" s="80">
        <v>364</v>
      </c>
      <c r="B470" s="80" t="s">
        <v>512</v>
      </c>
      <c r="C470" s="29">
        <v>42248</v>
      </c>
      <c r="D470" s="30">
        <v>0.59652777777777777</v>
      </c>
      <c r="E470" s="24">
        <v>-31.371479910000001</v>
      </c>
      <c r="F470" s="24">
        <v>-58.123393409999998</v>
      </c>
      <c r="G470" s="24">
        <v>-4055972.00499652</v>
      </c>
      <c r="H470" s="24">
        <v>3906684.6196818599</v>
      </c>
      <c r="I470" s="20" t="s">
        <v>41</v>
      </c>
    </row>
    <row r="471" spans="1:9" s="20" customFormat="1" x14ac:dyDescent="0.25">
      <c r="A471" s="80">
        <v>364</v>
      </c>
      <c r="B471" s="80" t="s">
        <v>513</v>
      </c>
      <c r="C471" s="29">
        <v>42248</v>
      </c>
      <c r="D471" s="30">
        <v>0.62847222222222221</v>
      </c>
      <c r="E471" s="24">
        <v>-31.37145409</v>
      </c>
      <c r="F471" s="24">
        <v>-58.123412770000002</v>
      </c>
      <c r="G471" s="24">
        <v>-4055968.20008349</v>
      </c>
      <c r="H471" s="24">
        <v>3906683.7556700101</v>
      </c>
      <c r="I471" s="20" t="s">
        <v>41</v>
      </c>
    </row>
    <row r="472" spans="1:9" s="20" customFormat="1" x14ac:dyDescent="0.25">
      <c r="A472" s="80">
        <v>364</v>
      </c>
      <c r="B472" s="80" t="s">
        <v>514</v>
      </c>
      <c r="C472" s="29">
        <v>42248</v>
      </c>
      <c r="D472" s="30">
        <v>0.63611111111111118</v>
      </c>
      <c r="E472" s="24">
        <v>-31.371336240000002</v>
      </c>
      <c r="F472" s="24">
        <v>-58.123405900000002</v>
      </c>
      <c r="G472" s="24">
        <v>-4055954.3805317599</v>
      </c>
      <c r="H472" s="24">
        <v>3906689.5760266399</v>
      </c>
      <c r="I472" s="20" t="s">
        <v>41</v>
      </c>
    </row>
    <row r="473" spans="1:9" s="20" customFormat="1" x14ac:dyDescent="0.25">
      <c r="A473" s="80">
        <v>364</v>
      </c>
      <c r="B473" s="80" t="s">
        <v>515</v>
      </c>
      <c r="C473" s="29">
        <v>42248</v>
      </c>
      <c r="D473" s="30">
        <v>0.69236111111111109</v>
      </c>
      <c r="E473" s="24">
        <v>-31.371434310000001</v>
      </c>
      <c r="F473" s="24">
        <v>-58.123436409999996</v>
      </c>
      <c r="G473" s="24">
        <v>-4055964.9571432201</v>
      </c>
      <c r="H473" s="24">
        <v>3906682.19064382</v>
      </c>
      <c r="I473" s="20" t="s">
        <v>41</v>
      </c>
    </row>
    <row r="474" spans="1:9" s="20" customFormat="1" x14ac:dyDescent="0.25">
      <c r="A474" s="80">
        <v>364</v>
      </c>
      <c r="B474" s="80" t="s">
        <v>516</v>
      </c>
      <c r="C474" s="29">
        <v>42248</v>
      </c>
      <c r="D474" s="30">
        <v>0.70138888888888884</v>
      </c>
      <c r="E474" s="24">
        <v>-31.371538829999999</v>
      </c>
      <c r="F474" s="24">
        <v>-58.123399450000001</v>
      </c>
      <c r="G474" s="24">
        <v>-4055978.8171420698</v>
      </c>
      <c r="H474" s="24">
        <v>3906681.4426351902</v>
      </c>
      <c r="I474" s="20" t="s">
        <v>41</v>
      </c>
    </row>
    <row r="475" spans="1:9" s="20" customFormat="1" x14ac:dyDescent="0.25">
      <c r="C475" s="23"/>
    </row>
  </sheetData>
  <sortState ref="C442:J474">
    <sortCondition ref="C44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6"/>
  <sheetViews>
    <sheetView zoomScale="89" zoomScaleNormal="89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T6" sqref="T6"/>
    </sheetView>
  </sheetViews>
  <sheetFormatPr baseColWidth="10" defaultColWidth="11.42578125" defaultRowHeight="15" x14ac:dyDescent="0.25"/>
  <cols>
    <col min="1" max="2" width="10.85546875" customWidth="1"/>
    <col min="3" max="3" width="14.85546875" customWidth="1"/>
    <col min="4" max="4" width="18.85546875" customWidth="1"/>
    <col min="5" max="5" width="11.7109375" customWidth="1"/>
    <col min="6" max="6" width="10.85546875"/>
    <col min="7" max="7" width="12.5703125" customWidth="1"/>
    <col min="8" max="14" width="10.85546875"/>
    <col min="15" max="15" width="20.140625" style="4" customWidth="1"/>
    <col min="16" max="39" width="10.85546875"/>
    <col min="40" max="40" width="14.85546875" style="4" customWidth="1"/>
    <col min="41" max="41" width="14.28515625" style="4" customWidth="1"/>
    <col min="42" max="42" width="12.42578125" style="4" customWidth="1"/>
    <col min="43" max="51" width="11.42578125" style="4"/>
    <col min="52" max="59" width="10.85546875" customWidth="1"/>
    <col min="60" max="16384" width="11.42578125" style="5"/>
  </cols>
  <sheetData>
    <row r="1" spans="1:60" ht="30" x14ac:dyDescent="0.25">
      <c r="A1" s="117" t="s">
        <v>517</v>
      </c>
      <c r="B1" s="117" t="s">
        <v>16</v>
      </c>
      <c r="C1" s="117" t="s">
        <v>519</v>
      </c>
      <c r="D1" s="117" t="s">
        <v>520</v>
      </c>
      <c r="E1" s="117" t="s">
        <v>633</v>
      </c>
      <c r="F1" s="117" t="s">
        <v>521</v>
      </c>
      <c r="G1" s="117" t="s">
        <v>522</v>
      </c>
      <c r="H1" s="117" t="s">
        <v>523</v>
      </c>
      <c r="I1" s="117" t="s">
        <v>524</v>
      </c>
      <c r="J1" s="117" t="s">
        <v>627</v>
      </c>
      <c r="K1" s="117" t="s">
        <v>624</v>
      </c>
      <c r="L1" s="118" t="s">
        <v>623</v>
      </c>
      <c r="M1" s="118" t="s">
        <v>625</v>
      </c>
      <c r="N1" s="118" t="s">
        <v>7</v>
      </c>
      <c r="O1" s="89"/>
      <c r="AN1" s="113"/>
      <c r="AO1" s="113"/>
      <c r="AP1" s="113"/>
    </row>
    <row r="2" spans="1:60" x14ac:dyDescent="0.25">
      <c r="A2" s="119" t="s">
        <v>2</v>
      </c>
      <c r="B2" s="1" t="s">
        <v>40</v>
      </c>
      <c r="C2" s="1" t="s">
        <v>36</v>
      </c>
      <c r="D2" s="1" t="s">
        <v>36</v>
      </c>
      <c r="E2" s="3">
        <v>928868.20600000001</v>
      </c>
      <c r="F2" s="1">
        <f>SUM(G2:G4)</f>
        <v>120280.78599999999</v>
      </c>
      <c r="G2" s="1">
        <f>10397.094+9775.702+391.592+3827.731+1347.179</f>
        <v>25739.297999999999</v>
      </c>
      <c r="H2" s="3">
        <f t="shared" ref="H2:H17" si="0">(F2*100)/E2</f>
        <v>12.949176774815781</v>
      </c>
      <c r="I2" s="3">
        <f t="shared" ref="I2:I17" si="1">(G2*100)/E2</f>
        <v>2.7710387581077351</v>
      </c>
      <c r="J2" s="1">
        <v>5</v>
      </c>
      <c r="K2" s="1">
        <f>(J2*100)/8</f>
        <v>62.5</v>
      </c>
      <c r="L2" s="1">
        <v>3</v>
      </c>
      <c r="M2" s="1">
        <f>(L2*100)/8</f>
        <v>37.5</v>
      </c>
      <c r="N2" s="1">
        <v>0</v>
      </c>
      <c r="AN2" s="114"/>
      <c r="AO2" s="114"/>
      <c r="AP2" s="114"/>
      <c r="AQ2" s="114"/>
      <c r="AZ2" s="4"/>
      <c r="BH2"/>
    </row>
    <row r="3" spans="1:60" x14ac:dyDescent="0.25">
      <c r="A3" s="119" t="s">
        <v>2</v>
      </c>
      <c r="B3" s="1" t="s">
        <v>40</v>
      </c>
      <c r="C3" s="1" t="s">
        <v>626</v>
      </c>
      <c r="D3" s="1" t="s">
        <v>8</v>
      </c>
      <c r="E3" s="3">
        <v>928868.20600000001</v>
      </c>
      <c r="F3" s="1">
        <f>SUM(G2:G4)</f>
        <v>120280.78599999999</v>
      </c>
      <c r="G3" s="1">
        <f>22586.96+13724.26+546.294+12278.663+6487.145+1399.69+819.132+3262.976+3874.94+55.945</f>
        <v>65036.005000000005</v>
      </c>
      <c r="H3" s="3">
        <f t="shared" si="0"/>
        <v>12.949176774815781</v>
      </c>
      <c r="I3" s="3">
        <f t="shared" si="1"/>
        <v>7.0016396922514534</v>
      </c>
      <c r="J3" s="1">
        <v>0</v>
      </c>
      <c r="K3" s="1">
        <f t="shared" ref="K3:K16" si="2">(J3*100)/8</f>
        <v>0</v>
      </c>
      <c r="L3" s="1">
        <v>1</v>
      </c>
      <c r="M3" s="1">
        <f t="shared" ref="M3:M16" si="3">(L3*100)/8</f>
        <v>12.5</v>
      </c>
      <c r="N3" s="1">
        <v>0</v>
      </c>
      <c r="AN3" s="114"/>
      <c r="AO3" s="114"/>
      <c r="AP3" s="114"/>
      <c r="AQ3" s="114"/>
      <c r="AZ3" s="4"/>
      <c r="BH3"/>
    </row>
    <row r="4" spans="1:60" x14ac:dyDescent="0.25">
      <c r="A4" s="119" t="s">
        <v>2</v>
      </c>
      <c r="B4" s="1" t="s">
        <v>40</v>
      </c>
      <c r="C4" s="1" t="s">
        <v>626</v>
      </c>
      <c r="D4" s="1" t="s">
        <v>525</v>
      </c>
      <c r="E4" s="3">
        <v>928868.20600000001</v>
      </c>
      <c r="F4" s="1">
        <f>SUM(G2:G4)</f>
        <v>120280.78599999999</v>
      </c>
      <c r="G4" s="1">
        <f>22851.749+6653.734</f>
        <v>29505.483</v>
      </c>
      <c r="H4" s="3">
        <f t="shared" si="0"/>
        <v>12.949176774815781</v>
      </c>
      <c r="I4" s="3">
        <f t="shared" si="1"/>
        <v>3.1764983244565914</v>
      </c>
      <c r="J4" s="1">
        <v>1</v>
      </c>
      <c r="K4" s="1">
        <f t="shared" si="2"/>
        <v>12.5</v>
      </c>
      <c r="L4" s="88">
        <v>1</v>
      </c>
      <c r="M4" s="1">
        <f t="shared" si="3"/>
        <v>12.5</v>
      </c>
      <c r="N4" s="1">
        <v>0</v>
      </c>
      <c r="AN4" s="114"/>
      <c r="AO4" s="114"/>
      <c r="AP4" s="114"/>
      <c r="AQ4" s="114"/>
      <c r="AZ4" s="4"/>
      <c r="BH4"/>
    </row>
    <row r="5" spans="1:60" x14ac:dyDescent="0.25">
      <c r="A5" s="119" t="s">
        <v>2</v>
      </c>
      <c r="B5" s="1" t="s">
        <v>40</v>
      </c>
      <c r="C5" s="1" t="s">
        <v>537</v>
      </c>
      <c r="D5" s="1" t="s">
        <v>529</v>
      </c>
      <c r="E5" s="3">
        <v>928868.20600000001</v>
      </c>
      <c r="F5" s="1">
        <f>SUM(G5:G7)</f>
        <v>307062.07000000012</v>
      </c>
      <c r="G5" s="3">
        <v>0</v>
      </c>
      <c r="H5" s="3">
        <f t="shared" si="0"/>
        <v>33.057657482142318</v>
      </c>
      <c r="I5" s="3">
        <f t="shared" si="1"/>
        <v>0</v>
      </c>
      <c r="J5" s="1">
        <v>0</v>
      </c>
      <c r="K5" s="1">
        <f t="shared" si="2"/>
        <v>0</v>
      </c>
      <c r="L5" s="88">
        <v>0</v>
      </c>
      <c r="M5" s="1">
        <f t="shared" si="3"/>
        <v>0</v>
      </c>
      <c r="N5" s="1">
        <v>0</v>
      </c>
      <c r="AN5" s="114"/>
      <c r="AO5" s="114"/>
      <c r="AP5" s="114"/>
      <c r="AQ5" s="114"/>
      <c r="AZ5" s="4"/>
      <c r="BH5"/>
    </row>
    <row r="6" spans="1:60" x14ac:dyDescent="0.25">
      <c r="A6" s="119" t="s">
        <v>2</v>
      </c>
      <c r="B6" s="1" t="s">
        <v>40</v>
      </c>
      <c r="C6" s="1" t="s">
        <v>537</v>
      </c>
      <c r="D6" s="1" t="s">
        <v>530</v>
      </c>
      <c r="E6" s="3">
        <v>928868.20600000001</v>
      </c>
      <c r="F6" s="1">
        <f>SUM(G5:G7)</f>
        <v>307062.07000000012</v>
      </c>
      <c r="G6" s="1">
        <f>8991.524+6603.621+5043.696+1603.231+3916.047</f>
        <v>26158.118999999999</v>
      </c>
      <c r="H6" s="3">
        <f t="shared" si="0"/>
        <v>33.057657482142318</v>
      </c>
      <c r="I6" s="3">
        <f t="shared" si="1"/>
        <v>2.8161281472476194</v>
      </c>
      <c r="J6" s="1">
        <v>1</v>
      </c>
      <c r="K6" s="1">
        <f t="shared" si="2"/>
        <v>12.5</v>
      </c>
      <c r="L6" s="88">
        <v>0</v>
      </c>
      <c r="M6" s="1">
        <f t="shared" si="3"/>
        <v>0</v>
      </c>
      <c r="N6" s="1">
        <v>0</v>
      </c>
      <c r="AN6" s="114"/>
      <c r="AO6" s="114"/>
      <c r="AP6" s="114"/>
      <c r="AQ6" s="114"/>
      <c r="AZ6" s="4"/>
      <c r="BH6"/>
    </row>
    <row r="7" spans="1:60" x14ac:dyDescent="0.25">
      <c r="A7" s="119" t="s">
        <v>2</v>
      </c>
      <c r="B7" s="1" t="s">
        <v>40</v>
      </c>
      <c r="C7" s="1" t="s">
        <v>537</v>
      </c>
      <c r="D7" s="1" t="s">
        <v>526</v>
      </c>
      <c r="E7" s="3">
        <v>928868.20600000001</v>
      </c>
      <c r="F7" s="1">
        <f>SUM(G5:G7)</f>
        <v>307062.07000000012</v>
      </c>
      <c r="G7" s="3">
        <f>E7-SUM(G2:G6,G8:G16)</f>
        <v>280903.95100000012</v>
      </c>
      <c r="H7" s="3">
        <f t="shared" si="0"/>
        <v>33.057657482142318</v>
      </c>
      <c r="I7" s="3">
        <f t="shared" si="1"/>
        <v>30.2415293348947</v>
      </c>
      <c r="J7" s="1">
        <v>0</v>
      </c>
      <c r="K7" s="1">
        <f t="shared" si="2"/>
        <v>0</v>
      </c>
      <c r="L7" s="1">
        <v>1</v>
      </c>
      <c r="M7" s="1">
        <f t="shared" si="3"/>
        <v>12.5</v>
      </c>
      <c r="N7" s="1">
        <v>0</v>
      </c>
      <c r="AN7" s="114"/>
      <c r="AO7" s="114"/>
      <c r="AP7" s="114"/>
      <c r="AQ7" s="114"/>
      <c r="AZ7" s="4"/>
      <c r="BH7"/>
    </row>
    <row r="8" spans="1:60" x14ac:dyDescent="0.25">
      <c r="A8" s="119" t="s">
        <v>2</v>
      </c>
      <c r="B8" s="1" t="s">
        <v>40</v>
      </c>
      <c r="C8" s="1" t="s">
        <v>538</v>
      </c>
      <c r="D8" s="1" t="s">
        <v>527</v>
      </c>
      <c r="E8" s="3">
        <v>928868.20600000001</v>
      </c>
      <c r="F8" s="1">
        <f>SUM(G8:G15)</f>
        <v>486413.94499999989</v>
      </c>
      <c r="G8" s="1">
        <v>1390.768</v>
      </c>
      <c r="H8" s="3">
        <f t="shared" si="0"/>
        <v>52.366303621764821</v>
      </c>
      <c r="I8" s="3">
        <f t="shared" si="1"/>
        <v>0.14972716161629498</v>
      </c>
      <c r="J8" s="1">
        <v>0</v>
      </c>
      <c r="K8" s="1">
        <f t="shared" si="2"/>
        <v>0</v>
      </c>
      <c r="L8" s="1">
        <v>0</v>
      </c>
      <c r="M8" s="1">
        <f t="shared" si="3"/>
        <v>0</v>
      </c>
      <c r="N8" s="1">
        <v>0</v>
      </c>
      <c r="AN8" s="114"/>
      <c r="AO8" s="114"/>
      <c r="AP8" s="114"/>
      <c r="AQ8" s="114"/>
      <c r="AZ8" s="4"/>
      <c r="BH8"/>
    </row>
    <row r="9" spans="1:60" x14ac:dyDescent="0.25">
      <c r="A9" s="119" t="s">
        <v>2</v>
      </c>
      <c r="B9" s="1" t="s">
        <v>40</v>
      </c>
      <c r="C9" s="1" t="s">
        <v>538</v>
      </c>
      <c r="D9" s="88" t="s">
        <v>536</v>
      </c>
      <c r="E9" s="3">
        <v>928868.20600000001</v>
      </c>
      <c r="F9" s="1">
        <f>SUM(G8:G15)</f>
        <v>486413.94499999989</v>
      </c>
      <c r="G9" s="1">
        <v>34957.364000000001</v>
      </c>
      <c r="H9" s="3">
        <f t="shared" si="0"/>
        <v>52.366303621764821</v>
      </c>
      <c r="I9" s="3">
        <f t="shared" si="1"/>
        <v>3.7634363814149112</v>
      </c>
      <c r="J9" s="1">
        <v>0</v>
      </c>
      <c r="K9" s="1">
        <f t="shared" si="2"/>
        <v>0</v>
      </c>
      <c r="L9" s="1">
        <v>0</v>
      </c>
      <c r="M9" s="1">
        <f t="shared" si="3"/>
        <v>0</v>
      </c>
      <c r="N9" s="1">
        <v>0</v>
      </c>
      <c r="AN9" s="114"/>
      <c r="AO9" s="114"/>
      <c r="AP9" s="114"/>
      <c r="AQ9" s="114"/>
      <c r="AZ9" s="4"/>
      <c r="BH9"/>
    </row>
    <row r="10" spans="1:60" x14ac:dyDescent="0.25">
      <c r="A10" s="119" t="s">
        <v>2</v>
      </c>
      <c r="B10" s="1" t="s">
        <v>40</v>
      </c>
      <c r="C10" s="1" t="s">
        <v>538</v>
      </c>
      <c r="D10" s="1" t="s">
        <v>528</v>
      </c>
      <c r="E10" s="3">
        <v>928868.20600000001</v>
      </c>
      <c r="F10" s="1">
        <f>SUM(G8:G15)</f>
        <v>486413.94499999989</v>
      </c>
      <c r="G10" s="1">
        <f>4338.991+2995.993+7665.75+5190.757+85126.632+71033.96</f>
        <v>176352.08299999998</v>
      </c>
      <c r="H10" s="3">
        <f t="shared" si="0"/>
        <v>52.366303621764821</v>
      </c>
      <c r="I10" s="3">
        <f t="shared" si="1"/>
        <v>18.98569483386968</v>
      </c>
      <c r="J10" s="1">
        <v>0</v>
      </c>
      <c r="K10" s="1">
        <f t="shared" si="2"/>
        <v>0</v>
      </c>
      <c r="L10" s="1">
        <v>0</v>
      </c>
      <c r="M10" s="1">
        <f t="shared" si="3"/>
        <v>0</v>
      </c>
      <c r="N10" s="1">
        <v>0</v>
      </c>
      <c r="AN10" s="114"/>
      <c r="AO10" s="114"/>
      <c r="AP10" s="114"/>
      <c r="AQ10" s="114"/>
      <c r="AZ10" s="4"/>
      <c r="BH10"/>
    </row>
    <row r="11" spans="1:60" x14ac:dyDescent="0.25">
      <c r="A11" s="119" t="s">
        <v>2</v>
      </c>
      <c r="B11" s="1" t="s">
        <v>40</v>
      </c>
      <c r="C11" s="1" t="s">
        <v>538</v>
      </c>
      <c r="D11" s="1" t="s">
        <v>37</v>
      </c>
      <c r="E11" s="3">
        <v>928868.20600000001</v>
      </c>
      <c r="F11" s="1">
        <f>SUM(G8:G15)</f>
        <v>486413.94499999989</v>
      </c>
      <c r="G11" s="1">
        <f>7420.571+154103.557+3865.266+497.368+858.874+2323.468+1288.52+1279.675</f>
        <v>171637.29899999997</v>
      </c>
      <c r="H11" s="3">
        <f t="shared" si="0"/>
        <v>52.366303621764821</v>
      </c>
      <c r="I11" s="3">
        <f t="shared" si="1"/>
        <v>18.478111091682685</v>
      </c>
      <c r="J11" s="1">
        <v>0</v>
      </c>
      <c r="K11" s="1">
        <f t="shared" si="2"/>
        <v>0</v>
      </c>
      <c r="L11" s="1">
        <v>0</v>
      </c>
      <c r="M11" s="1">
        <f t="shared" si="3"/>
        <v>0</v>
      </c>
      <c r="N11" s="1">
        <v>0</v>
      </c>
      <c r="AN11" s="114"/>
      <c r="AO11" s="114"/>
      <c r="AP11" s="114"/>
      <c r="AQ11" s="114"/>
      <c r="AZ11" s="4"/>
      <c r="BH11"/>
    </row>
    <row r="12" spans="1:60" x14ac:dyDescent="0.25">
      <c r="A12" s="119" t="s">
        <v>2</v>
      </c>
      <c r="B12" s="1" t="s">
        <v>40</v>
      </c>
      <c r="C12" s="1" t="s">
        <v>538</v>
      </c>
      <c r="D12" s="1" t="s">
        <v>531</v>
      </c>
      <c r="E12" s="3">
        <v>928868.20600000001</v>
      </c>
      <c r="F12" s="1">
        <f>SUM(G8:G15)</f>
        <v>486413.94499999989</v>
      </c>
      <c r="G12" s="1">
        <f>37058.3479999999+12699.398</f>
        <v>49757.745999999905</v>
      </c>
      <c r="H12" s="3">
        <f t="shared" si="0"/>
        <v>52.366303621764821</v>
      </c>
      <c r="I12" s="3">
        <f t="shared" si="1"/>
        <v>5.3568144198058496</v>
      </c>
      <c r="J12" s="1">
        <v>0</v>
      </c>
      <c r="K12" s="1">
        <f t="shared" si="2"/>
        <v>0</v>
      </c>
      <c r="L12" s="1">
        <v>1</v>
      </c>
      <c r="M12" s="1">
        <f t="shared" si="3"/>
        <v>12.5</v>
      </c>
      <c r="N12" s="1">
        <v>0</v>
      </c>
      <c r="AN12" s="114"/>
      <c r="AO12" s="114"/>
      <c r="AP12" s="114"/>
      <c r="AQ12" s="114"/>
      <c r="AZ12" s="4"/>
      <c r="BH12"/>
    </row>
    <row r="13" spans="1:60" x14ac:dyDescent="0.25">
      <c r="A13" s="119" t="s">
        <v>2</v>
      </c>
      <c r="B13" s="1" t="s">
        <v>40</v>
      </c>
      <c r="C13" s="1" t="s">
        <v>538</v>
      </c>
      <c r="D13" s="1" t="s">
        <v>532</v>
      </c>
      <c r="E13" s="3">
        <v>928868.20600000001</v>
      </c>
      <c r="F13" s="1">
        <f>SUM(G8:G15)</f>
        <v>486413.94499999989</v>
      </c>
      <c r="G13" s="1">
        <v>34137.082999999999</v>
      </c>
      <c r="H13" s="3">
        <f t="shared" si="0"/>
        <v>52.366303621764821</v>
      </c>
      <c r="I13" s="3">
        <f t="shared" si="1"/>
        <v>3.6751266519289172</v>
      </c>
      <c r="J13" s="1">
        <v>1</v>
      </c>
      <c r="K13" s="1">
        <f t="shared" si="2"/>
        <v>12.5</v>
      </c>
      <c r="L13" s="1">
        <v>1</v>
      </c>
      <c r="M13" s="1">
        <f t="shared" si="3"/>
        <v>12.5</v>
      </c>
      <c r="N13" s="1">
        <v>0</v>
      </c>
      <c r="AN13" s="114"/>
      <c r="AO13" s="114"/>
      <c r="AP13" s="114"/>
      <c r="AQ13" s="114"/>
      <c r="AZ13" s="4"/>
      <c r="BH13"/>
    </row>
    <row r="14" spans="1:60" x14ac:dyDescent="0.25">
      <c r="A14" s="119" t="s">
        <v>2</v>
      </c>
      <c r="B14" s="1" t="s">
        <v>40</v>
      </c>
      <c r="C14" s="1" t="s">
        <v>538</v>
      </c>
      <c r="D14" s="1" t="s">
        <v>534</v>
      </c>
      <c r="E14" s="3">
        <v>928868.20600000001</v>
      </c>
      <c r="F14" s="1">
        <f>SUM(G8:G15)</f>
        <v>486413.94499999989</v>
      </c>
      <c r="G14" s="3">
        <v>0</v>
      </c>
      <c r="H14" s="3">
        <f t="shared" si="0"/>
        <v>52.366303621764821</v>
      </c>
      <c r="I14" s="3">
        <f t="shared" si="1"/>
        <v>0</v>
      </c>
      <c r="J14" s="1">
        <v>0</v>
      </c>
      <c r="K14" s="1">
        <f t="shared" si="2"/>
        <v>0</v>
      </c>
      <c r="L14" s="1">
        <v>0</v>
      </c>
      <c r="M14" s="1">
        <f t="shared" si="3"/>
        <v>0</v>
      </c>
      <c r="N14" s="1">
        <v>0</v>
      </c>
      <c r="AN14" s="114"/>
      <c r="AO14" s="114"/>
      <c r="AP14" s="114"/>
      <c r="AQ14" s="114"/>
      <c r="AZ14" s="4"/>
      <c r="BH14"/>
    </row>
    <row r="15" spans="1:60" x14ac:dyDescent="0.25">
      <c r="A15" s="119" t="s">
        <v>2</v>
      </c>
      <c r="B15" s="1" t="s">
        <v>40</v>
      </c>
      <c r="C15" s="1" t="s">
        <v>533</v>
      </c>
      <c r="D15" s="1" t="s">
        <v>533</v>
      </c>
      <c r="E15" s="3">
        <v>928868.20600000001</v>
      </c>
      <c r="F15" s="1">
        <f>SUM(G8:G15)</f>
        <v>486413.94499999989</v>
      </c>
      <c r="G15" s="1">
        <v>18181.601999999999</v>
      </c>
      <c r="H15" s="3">
        <f t="shared" si="0"/>
        <v>52.366303621764821</v>
      </c>
      <c r="I15" s="3">
        <f t="shared" si="1"/>
        <v>1.9573930814464759</v>
      </c>
      <c r="J15" s="1">
        <v>0</v>
      </c>
      <c r="K15" s="1">
        <f t="shared" si="2"/>
        <v>0</v>
      </c>
      <c r="L15" s="1">
        <v>0</v>
      </c>
      <c r="M15" s="1">
        <f t="shared" si="3"/>
        <v>0</v>
      </c>
      <c r="N15" s="1">
        <v>0</v>
      </c>
      <c r="AN15" s="114"/>
      <c r="AO15" s="114"/>
      <c r="AP15" s="114"/>
      <c r="AQ15" s="114"/>
      <c r="AZ15" s="4"/>
      <c r="BH15"/>
    </row>
    <row r="16" spans="1:60" x14ac:dyDescent="0.25">
      <c r="A16" s="119" t="s">
        <v>2</v>
      </c>
      <c r="B16" s="1" t="s">
        <v>40</v>
      </c>
      <c r="C16" s="1" t="s">
        <v>535</v>
      </c>
      <c r="D16" s="1" t="s">
        <v>535</v>
      </c>
      <c r="E16" s="3">
        <v>928868.20600000001</v>
      </c>
      <c r="F16" s="1">
        <f>G16</f>
        <v>15111.404999999999</v>
      </c>
      <c r="G16" s="1">
        <f>1871.522+1338.464+230.722+2323.467+196.848+650.101+696.797+981.426+467.178+721.832+660.76+957.22+721.71+1402.043+654.395+945.653+291.267</f>
        <v>15111.404999999999</v>
      </c>
      <c r="H16" s="3">
        <f t="shared" si="0"/>
        <v>1.6268621212770846</v>
      </c>
      <c r="I16" s="3">
        <f t="shared" si="1"/>
        <v>1.6268621212770846</v>
      </c>
      <c r="J16" s="1">
        <v>0</v>
      </c>
      <c r="K16" s="1">
        <f t="shared" si="2"/>
        <v>0</v>
      </c>
      <c r="L16" s="1">
        <v>0</v>
      </c>
      <c r="M16" s="1">
        <f t="shared" si="3"/>
        <v>0</v>
      </c>
      <c r="N16" s="1">
        <v>0</v>
      </c>
      <c r="AN16" s="114"/>
      <c r="AO16" s="114"/>
      <c r="AP16" s="114"/>
      <c r="AQ16" s="114"/>
      <c r="AZ16" s="4"/>
      <c r="BH16"/>
    </row>
    <row r="17" spans="1:60" x14ac:dyDescent="0.25">
      <c r="A17" s="119" t="s">
        <v>3</v>
      </c>
      <c r="B17" s="1" t="s">
        <v>40</v>
      </c>
      <c r="C17" s="1" t="s">
        <v>36</v>
      </c>
      <c r="D17" s="1" t="s">
        <v>36</v>
      </c>
      <c r="E17" s="1">
        <v>112463.19100000001</v>
      </c>
      <c r="F17" s="1">
        <f>SUM(G17:G19)</f>
        <v>23725.657999999999</v>
      </c>
      <c r="G17" s="1">
        <v>23725.657999999999</v>
      </c>
      <c r="H17" s="3">
        <f t="shared" si="0"/>
        <v>21.096376324587833</v>
      </c>
      <c r="I17" s="3">
        <f t="shared" si="1"/>
        <v>21.096376324587833</v>
      </c>
      <c r="J17" s="1">
        <v>8</v>
      </c>
      <c r="K17" s="1">
        <f>(J17*100)/30</f>
        <v>26.666666666666668</v>
      </c>
      <c r="L17" s="1">
        <v>7</v>
      </c>
      <c r="M17" s="1">
        <f>(L17*100)/30</f>
        <v>23.333333333333332</v>
      </c>
      <c r="N17" s="1">
        <v>0</v>
      </c>
      <c r="AN17" s="114"/>
      <c r="AO17" s="114"/>
      <c r="AP17" s="114"/>
      <c r="AQ17" s="114"/>
      <c r="AZ17" s="4"/>
      <c r="BH17"/>
    </row>
    <row r="18" spans="1:60" x14ac:dyDescent="0.25">
      <c r="A18" s="119" t="s">
        <v>3</v>
      </c>
      <c r="B18" s="1" t="s">
        <v>40</v>
      </c>
      <c r="C18" s="1" t="s">
        <v>626</v>
      </c>
      <c r="D18" s="1" t="s">
        <v>8</v>
      </c>
      <c r="E18" s="1">
        <v>112463.19100000001</v>
      </c>
      <c r="F18" s="1">
        <f>SUM(G17:G19)</f>
        <v>23725.657999999999</v>
      </c>
      <c r="G18" s="1">
        <v>0</v>
      </c>
      <c r="H18" s="3">
        <f t="shared" ref="H18:H81" si="4">(F18*100)/E18</f>
        <v>21.096376324587833</v>
      </c>
      <c r="I18" s="3">
        <f t="shared" ref="I18:I31" si="5">(G18*100)/E18</f>
        <v>0</v>
      </c>
      <c r="J18" s="1">
        <v>0</v>
      </c>
      <c r="K18" s="1">
        <f t="shared" ref="K18:K31" si="6">(J18*100)/30</f>
        <v>0</v>
      </c>
      <c r="L18" s="1">
        <v>0</v>
      </c>
      <c r="M18" s="1">
        <f t="shared" ref="M18:M31" si="7">(L18*100)/30</f>
        <v>0</v>
      </c>
      <c r="N18" s="1">
        <v>0</v>
      </c>
      <c r="AN18" s="114"/>
      <c r="AO18" s="114"/>
      <c r="AP18" s="114"/>
      <c r="AQ18" s="114"/>
      <c r="AZ18" s="4"/>
      <c r="BH18"/>
    </row>
    <row r="19" spans="1:60" x14ac:dyDescent="0.25">
      <c r="A19" s="119" t="s">
        <v>3</v>
      </c>
      <c r="B19" s="1" t="s">
        <v>40</v>
      </c>
      <c r="C19" s="1" t="s">
        <v>626</v>
      </c>
      <c r="D19" s="1" t="s">
        <v>525</v>
      </c>
      <c r="E19" s="1">
        <v>112463.19100000001</v>
      </c>
      <c r="F19" s="1">
        <f>SUM(G17:G19)</f>
        <v>23725.657999999999</v>
      </c>
      <c r="G19" s="1">
        <v>0</v>
      </c>
      <c r="H19" s="3">
        <f t="shared" si="4"/>
        <v>21.096376324587833</v>
      </c>
      <c r="I19" s="3">
        <f t="shared" si="5"/>
        <v>0</v>
      </c>
      <c r="J19" s="1">
        <v>0</v>
      </c>
      <c r="K19" s="1">
        <f t="shared" si="6"/>
        <v>0</v>
      </c>
      <c r="L19" s="1">
        <v>0</v>
      </c>
      <c r="M19" s="1">
        <f t="shared" si="7"/>
        <v>0</v>
      </c>
      <c r="N19" s="1">
        <v>0</v>
      </c>
      <c r="AZ19" s="4"/>
      <c r="BH19"/>
    </row>
    <row r="20" spans="1:60" x14ac:dyDescent="0.25">
      <c r="A20" s="119" t="s">
        <v>3</v>
      </c>
      <c r="B20" s="1" t="s">
        <v>40</v>
      </c>
      <c r="C20" s="1" t="s">
        <v>537</v>
      </c>
      <c r="D20" s="1" t="s">
        <v>529</v>
      </c>
      <c r="E20" s="1">
        <v>112463.19100000001</v>
      </c>
      <c r="F20" s="1">
        <f>SUM(G20:G22)</f>
        <v>28619.474000000006</v>
      </c>
      <c r="G20" s="1">
        <v>0</v>
      </c>
      <c r="H20" s="3">
        <f t="shared" si="4"/>
        <v>25.447858757626754</v>
      </c>
      <c r="I20" s="3">
        <f t="shared" si="5"/>
        <v>0</v>
      </c>
      <c r="J20" s="1">
        <v>0</v>
      </c>
      <c r="K20" s="1">
        <f t="shared" si="6"/>
        <v>0</v>
      </c>
      <c r="L20" s="1">
        <v>0</v>
      </c>
      <c r="M20" s="1">
        <f t="shared" si="7"/>
        <v>0</v>
      </c>
      <c r="N20" s="1">
        <v>0</v>
      </c>
      <c r="AZ20" s="4"/>
      <c r="BH20"/>
    </row>
    <row r="21" spans="1:60" x14ac:dyDescent="0.25">
      <c r="A21" s="119" t="s">
        <v>3</v>
      </c>
      <c r="B21" s="1" t="s">
        <v>40</v>
      </c>
      <c r="C21" s="1" t="s">
        <v>537</v>
      </c>
      <c r="D21" s="1" t="s">
        <v>530</v>
      </c>
      <c r="E21" s="1">
        <v>112463.19100000001</v>
      </c>
      <c r="F21" s="1">
        <f>SUM(G20:G22)</f>
        <v>28619.474000000006</v>
      </c>
      <c r="G21" s="1">
        <f>15398.447+549.534+3182.245</f>
        <v>19130.225999999999</v>
      </c>
      <c r="H21" s="3">
        <f t="shared" si="4"/>
        <v>25.447858757626754</v>
      </c>
      <c r="I21" s="3">
        <f t="shared" si="5"/>
        <v>17.010210923145511</v>
      </c>
      <c r="J21" s="1">
        <v>5</v>
      </c>
      <c r="K21" s="1">
        <f t="shared" si="6"/>
        <v>16.666666666666668</v>
      </c>
      <c r="L21" s="1">
        <v>4</v>
      </c>
      <c r="M21" s="1">
        <f t="shared" si="7"/>
        <v>13.333333333333334</v>
      </c>
      <c r="N21" s="1">
        <v>0</v>
      </c>
      <c r="AZ21" s="4"/>
      <c r="BH21"/>
    </row>
    <row r="22" spans="1:60" x14ac:dyDescent="0.25">
      <c r="A22" s="119" t="s">
        <v>3</v>
      </c>
      <c r="B22" s="1" t="s">
        <v>40</v>
      </c>
      <c r="C22" s="1" t="s">
        <v>537</v>
      </c>
      <c r="D22" s="1" t="s">
        <v>526</v>
      </c>
      <c r="E22" s="1">
        <v>112463.19100000001</v>
      </c>
      <c r="F22" s="1">
        <f>SUM(G20:G22)</f>
        <v>28619.474000000006</v>
      </c>
      <c r="G22" s="1">
        <f>E22-SUM(G17,G21,G26:G27)</f>
        <v>9489.2480000000069</v>
      </c>
      <c r="H22" s="3">
        <f>(F22*100)/E22</f>
        <v>25.447858757626754</v>
      </c>
      <c r="I22" s="3">
        <f t="shared" si="5"/>
        <v>8.4376478344812451</v>
      </c>
      <c r="J22" s="1">
        <v>4</v>
      </c>
      <c r="K22" s="1">
        <f t="shared" si="6"/>
        <v>13.333333333333334</v>
      </c>
      <c r="L22" s="1">
        <v>5</v>
      </c>
      <c r="M22" s="1">
        <f t="shared" si="7"/>
        <v>16.666666666666668</v>
      </c>
      <c r="N22" s="1">
        <v>0</v>
      </c>
      <c r="AZ22" s="4"/>
      <c r="BH22"/>
    </row>
    <row r="23" spans="1:60" x14ac:dyDescent="0.25">
      <c r="A23" s="119" t="s">
        <v>3</v>
      </c>
      <c r="B23" s="1" t="s">
        <v>40</v>
      </c>
      <c r="C23" s="1" t="s">
        <v>538</v>
      </c>
      <c r="D23" s="1" t="s">
        <v>527</v>
      </c>
      <c r="E23" s="1">
        <v>112463.19100000001</v>
      </c>
      <c r="F23" s="1">
        <f>SUM(G23:G30)</f>
        <v>60118.058999999994</v>
      </c>
      <c r="G23" s="1">
        <v>0</v>
      </c>
      <c r="H23" s="3">
        <f t="shared" si="4"/>
        <v>53.455764917785402</v>
      </c>
      <c r="I23" s="3">
        <f t="shared" si="5"/>
        <v>0</v>
      </c>
      <c r="J23" s="1">
        <v>0</v>
      </c>
      <c r="K23" s="1">
        <f t="shared" si="6"/>
        <v>0</v>
      </c>
      <c r="L23" s="1">
        <v>0</v>
      </c>
      <c r="M23" s="1">
        <f t="shared" si="7"/>
        <v>0</v>
      </c>
      <c r="N23" s="1">
        <v>0</v>
      </c>
      <c r="AZ23" s="4"/>
      <c r="BH23"/>
    </row>
    <row r="24" spans="1:60" x14ac:dyDescent="0.25">
      <c r="A24" s="119" t="s">
        <v>3</v>
      </c>
      <c r="B24" s="1" t="s">
        <v>40</v>
      </c>
      <c r="C24" s="1" t="s">
        <v>538</v>
      </c>
      <c r="D24" s="88" t="s">
        <v>536</v>
      </c>
      <c r="E24" s="1">
        <v>112463.19100000001</v>
      </c>
      <c r="F24" s="1">
        <f>SUM(G23:G30)</f>
        <v>60118.058999999994</v>
      </c>
      <c r="G24" s="1">
        <v>0</v>
      </c>
      <c r="H24" s="3">
        <f t="shared" si="4"/>
        <v>53.455764917785402</v>
      </c>
      <c r="I24" s="3">
        <f t="shared" si="5"/>
        <v>0</v>
      </c>
      <c r="J24" s="1">
        <v>0</v>
      </c>
      <c r="K24" s="1">
        <f t="shared" si="6"/>
        <v>0</v>
      </c>
      <c r="L24" s="1">
        <v>0</v>
      </c>
      <c r="M24" s="1">
        <f t="shared" si="7"/>
        <v>0</v>
      </c>
      <c r="N24" s="1">
        <v>0</v>
      </c>
      <c r="AZ24" s="4"/>
      <c r="BH24"/>
    </row>
    <row r="25" spans="1:60" x14ac:dyDescent="0.25">
      <c r="A25" s="119" t="s">
        <v>3</v>
      </c>
      <c r="B25" s="1" t="s">
        <v>40</v>
      </c>
      <c r="C25" s="1" t="s">
        <v>538</v>
      </c>
      <c r="D25" s="1" t="s">
        <v>528</v>
      </c>
      <c r="E25" s="1">
        <v>112463.19100000001</v>
      </c>
      <c r="F25" s="1">
        <f>SUM(G23:G30)</f>
        <v>60118.058999999994</v>
      </c>
      <c r="G25" s="1">
        <v>0</v>
      </c>
      <c r="H25" s="3">
        <f>(F25*100)/E25</f>
        <v>53.455764917785402</v>
      </c>
      <c r="I25" s="3">
        <f t="shared" si="5"/>
        <v>0</v>
      </c>
      <c r="J25" s="1">
        <v>0</v>
      </c>
      <c r="K25" s="1">
        <f t="shared" si="6"/>
        <v>0</v>
      </c>
      <c r="L25" s="1">
        <v>0</v>
      </c>
      <c r="M25" s="1">
        <f t="shared" si="7"/>
        <v>0</v>
      </c>
      <c r="N25" s="1">
        <v>0</v>
      </c>
      <c r="AZ25" s="4"/>
      <c r="BH25"/>
    </row>
    <row r="26" spans="1:60" x14ac:dyDescent="0.25">
      <c r="A26" s="119" t="s">
        <v>3</v>
      </c>
      <c r="B26" s="1" t="s">
        <v>40</v>
      </c>
      <c r="C26" s="1" t="s">
        <v>538</v>
      </c>
      <c r="D26" s="1" t="s">
        <v>37</v>
      </c>
      <c r="E26" s="1">
        <v>112463.19100000001</v>
      </c>
      <c r="F26" s="1">
        <f>SUM(G23:G30)</f>
        <v>60118.058999999994</v>
      </c>
      <c r="G26" s="1">
        <f>22612.565+265.464</f>
        <v>22878.028999999999</v>
      </c>
      <c r="H26" s="3">
        <f t="shared" si="4"/>
        <v>53.455764917785402</v>
      </c>
      <c r="I26" s="3">
        <f t="shared" si="5"/>
        <v>20.342681722413513</v>
      </c>
      <c r="J26" s="1">
        <v>3</v>
      </c>
      <c r="K26" s="1">
        <f t="shared" si="6"/>
        <v>10</v>
      </c>
      <c r="L26" s="1">
        <v>6</v>
      </c>
      <c r="M26" s="1">
        <f t="shared" si="7"/>
        <v>20</v>
      </c>
      <c r="N26" s="1">
        <v>0</v>
      </c>
      <c r="AZ26" s="4"/>
      <c r="BH26"/>
    </row>
    <row r="27" spans="1:60" x14ac:dyDescent="0.25">
      <c r="A27" s="119" t="s">
        <v>3</v>
      </c>
      <c r="B27" s="1" t="s">
        <v>40</v>
      </c>
      <c r="C27" s="1" t="s">
        <v>538</v>
      </c>
      <c r="D27" s="1" t="s">
        <v>531</v>
      </c>
      <c r="E27" s="1">
        <v>112463.19100000001</v>
      </c>
      <c r="F27" s="1">
        <f>SUM(G23:G30)</f>
        <v>60118.058999999994</v>
      </c>
      <c r="G27" s="1">
        <v>37240.03</v>
      </c>
      <c r="H27" s="3">
        <f t="shared" si="4"/>
        <v>53.455764917785402</v>
      </c>
      <c r="I27" s="3">
        <f t="shared" si="5"/>
        <v>33.113083195371892</v>
      </c>
      <c r="J27" s="1">
        <v>10</v>
      </c>
      <c r="K27" s="1">
        <f t="shared" si="6"/>
        <v>33.333333333333336</v>
      </c>
      <c r="L27" s="1">
        <v>8</v>
      </c>
      <c r="M27" s="1">
        <f t="shared" si="7"/>
        <v>26.666666666666668</v>
      </c>
      <c r="N27" s="1">
        <v>0</v>
      </c>
      <c r="AZ27" s="4"/>
      <c r="BH27"/>
    </row>
    <row r="28" spans="1:60" x14ac:dyDescent="0.25">
      <c r="A28" s="119" t="s">
        <v>3</v>
      </c>
      <c r="B28" s="1" t="s">
        <v>40</v>
      </c>
      <c r="C28" s="1" t="s">
        <v>538</v>
      </c>
      <c r="D28" s="1" t="s">
        <v>532</v>
      </c>
      <c r="E28" s="1">
        <v>112463.19100000001</v>
      </c>
      <c r="F28" s="1">
        <f>SUM(G23:G30)</f>
        <v>60118.058999999994</v>
      </c>
      <c r="G28" s="1">
        <v>0</v>
      </c>
      <c r="H28" s="3">
        <f t="shared" si="4"/>
        <v>53.455764917785402</v>
      </c>
      <c r="I28" s="3">
        <f t="shared" si="5"/>
        <v>0</v>
      </c>
      <c r="J28" s="1">
        <v>0</v>
      </c>
      <c r="K28" s="1">
        <f t="shared" si="6"/>
        <v>0</v>
      </c>
      <c r="L28" s="1">
        <v>0</v>
      </c>
      <c r="M28" s="1">
        <f t="shared" si="7"/>
        <v>0</v>
      </c>
      <c r="N28" s="1">
        <v>0</v>
      </c>
      <c r="AZ28" s="4"/>
      <c r="BH28"/>
    </row>
    <row r="29" spans="1:60" x14ac:dyDescent="0.25">
      <c r="A29" s="119" t="s">
        <v>3</v>
      </c>
      <c r="B29" s="1" t="s">
        <v>40</v>
      </c>
      <c r="C29" s="1" t="s">
        <v>538</v>
      </c>
      <c r="D29" s="1" t="s">
        <v>534</v>
      </c>
      <c r="E29" s="1">
        <v>112463.19100000001</v>
      </c>
      <c r="F29" s="1">
        <f>SUM(G23:G30)</f>
        <v>60118.058999999994</v>
      </c>
      <c r="G29" s="1">
        <v>0</v>
      </c>
      <c r="H29" s="3">
        <f t="shared" si="4"/>
        <v>53.455764917785402</v>
      </c>
      <c r="I29" s="3">
        <f t="shared" si="5"/>
        <v>0</v>
      </c>
      <c r="J29" s="1">
        <v>0</v>
      </c>
      <c r="K29" s="1">
        <f t="shared" si="6"/>
        <v>0</v>
      </c>
      <c r="L29" s="1">
        <v>0</v>
      </c>
      <c r="M29" s="1">
        <f t="shared" si="7"/>
        <v>0</v>
      </c>
      <c r="N29" s="1">
        <v>0</v>
      </c>
      <c r="AZ29" s="4"/>
      <c r="BH29"/>
    </row>
    <row r="30" spans="1:60" x14ac:dyDescent="0.25">
      <c r="A30" s="119" t="s">
        <v>3</v>
      </c>
      <c r="B30" s="1" t="s">
        <v>40</v>
      </c>
      <c r="C30" s="1" t="s">
        <v>533</v>
      </c>
      <c r="D30" s="1" t="s">
        <v>533</v>
      </c>
      <c r="E30" s="1">
        <v>112463.19100000001</v>
      </c>
      <c r="F30" s="1">
        <f>SUM(G23:G30)</f>
        <v>60118.058999999994</v>
      </c>
      <c r="G30" s="1">
        <v>0</v>
      </c>
      <c r="H30" s="3">
        <f t="shared" si="4"/>
        <v>53.455764917785402</v>
      </c>
      <c r="I30" s="3">
        <f t="shared" si="5"/>
        <v>0</v>
      </c>
      <c r="J30" s="1">
        <v>0</v>
      </c>
      <c r="K30" s="1">
        <f t="shared" si="6"/>
        <v>0</v>
      </c>
      <c r="L30" s="1">
        <v>0</v>
      </c>
      <c r="M30" s="1">
        <f t="shared" si="7"/>
        <v>0</v>
      </c>
      <c r="N30" s="1">
        <v>0</v>
      </c>
      <c r="AZ30" s="4"/>
      <c r="BH30"/>
    </row>
    <row r="31" spans="1:60" x14ac:dyDescent="0.25">
      <c r="A31" s="119" t="s">
        <v>3</v>
      </c>
      <c r="B31" s="1" t="s">
        <v>40</v>
      </c>
      <c r="C31" s="1" t="s">
        <v>535</v>
      </c>
      <c r="D31" s="1" t="s">
        <v>535</v>
      </c>
      <c r="E31" s="1">
        <v>112463.19100000001</v>
      </c>
      <c r="F31" s="1">
        <f>G31</f>
        <v>0</v>
      </c>
      <c r="G31" s="1">
        <v>0</v>
      </c>
      <c r="H31" s="3">
        <f t="shared" si="4"/>
        <v>0</v>
      </c>
      <c r="I31" s="3">
        <f t="shared" si="5"/>
        <v>0</v>
      </c>
      <c r="J31" s="1">
        <v>0</v>
      </c>
      <c r="K31" s="1">
        <f t="shared" si="6"/>
        <v>0</v>
      </c>
      <c r="L31" s="1">
        <v>0</v>
      </c>
      <c r="M31" s="1">
        <f t="shared" si="7"/>
        <v>0</v>
      </c>
      <c r="N31" s="1">
        <v>0</v>
      </c>
      <c r="AZ31" s="4"/>
      <c r="BH31"/>
    </row>
    <row r="32" spans="1:60" x14ac:dyDescent="0.25">
      <c r="A32" s="119">
        <v>105</v>
      </c>
      <c r="B32" s="1" t="s">
        <v>40</v>
      </c>
      <c r="C32" s="1" t="s">
        <v>36</v>
      </c>
      <c r="D32" s="1" t="s">
        <v>36</v>
      </c>
      <c r="E32" s="1">
        <v>208913.98499999999</v>
      </c>
      <c r="F32" s="1">
        <f>SUM(G32:G34)</f>
        <v>135584.71900000001</v>
      </c>
      <c r="G32" s="1">
        <f>3504.185+20434.313+20123.002+37837.072+1780.293+20639.01+5085.528+26146.802+34.514</f>
        <v>135584.71900000001</v>
      </c>
      <c r="H32" s="3">
        <f t="shared" si="4"/>
        <v>64.899781122838675</v>
      </c>
      <c r="I32" s="3">
        <f>(G32*100)/E32</f>
        <v>64.899781122838675</v>
      </c>
      <c r="J32" s="1">
        <v>11</v>
      </c>
      <c r="K32" s="1">
        <f>(J32*100)/20</f>
        <v>55</v>
      </c>
      <c r="L32" s="1">
        <v>17</v>
      </c>
      <c r="M32" s="1">
        <f>(L32*100)/20</f>
        <v>85</v>
      </c>
      <c r="N32" s="1">
        <v>0</v>
      </c>
      <c r="AZ32" s="4"/>
      <c r="BH32"/>
    </row>
    <row r="33" spans="1:60" x14ac:dyDescent="0.25">
      <c r="A33" s="119">
        <v>105</v>
      </c>
      <c r="B33" s="1" t="s">
        <v>40</v>
      </c>
      <c r="C33" s="1" t="s">
        <v>626</v>
      </c>
      <c r="D33" s="1" t="s">
        <v>8</v>
      </c>
      <c r="E33" s="1">
        <v>208913.98499999999</v>
      </c>
      <c r="F33" s="1">
        <f>SUM(G32:G34)</f>
        <v>135584.71900000001</v>
      </c>
      <c r="G33" s="1">
        <v>0</v>
      </c>
      <c r="H33" s="3">
        <f t="shared" si="4"/>
        <v>64.899781122838675</v>
      </c>
      <c r="I33" s="3">
        <f t="shared" ref="I33:I46" si="8">(G33*100)/E33</f>
        <v>0</v>
      </c>
      <c r="J33" s="1">
        <v>0</v>
      </c>
      <c r="K33" s="1">
        <f t="shared" ref="K33:K46" si="9">(J33*100)/20</f>
        <v>0</v>
      </c>
      <c r="L33" s="1">
        <v>0</v>
      </c>
      <c r="M33" s="1">
        <f t="shared" ref="M33:M46" si="10">(L33*100)/20</f>
        <v>0</v>
      </c>
      <c r="N33" s="1">
        <v>0</v>
      </c>
      <c r="AZ33" s="4"/>
      <c r="BH33"/>
    </row>
    <row r="34" spans="1:60" x14ac:dyDescent="0.25">
      <c r="A34" s="119">
        <v>105</v>
      </c>
      <c r="B34" s="1" t="s">
        <v>40</v>
      </c>
      <c r="C34" s="1" t="s">
        <v>626</v>
      </c>
      <c r="D34" s="1" t="s">
        <v>525</v>
      </c>
      <c r="E34" s="1">
        <v>208913.98499999999</v>
      </c>
      <c r="F34" s="1">
        <f>SUM(G32:G34)</f>
        <v>135584.71900000001</v>
      </c>
      <c r="G34" s="1">
        <v>0</v>
      </c>
      <c r="H34" s="3">
        <f t="shared" si="4"/>
        <v>64.899781122838675</v>
      </c>
      <c r="I34" s="3">
        <f t="shared" si="8"/>
        <v>0</v>
      </c>
      <c r="J34" s="1">
        <v>0</v>
      </c>
      <c r="K34" s="1">
        <f t="shared" si="9"/>
        <v>0</v>
      </c>
      <c r="L34" s="1">
        <v>0</v>
      </c>
      <c r="M34" s="1">
        <f t="shared" si="10"/>
        <v>0</v>
      </c>
      <c r="N34" s="1">
        <v>0</v>
      </c>
      <c r="AZ34" s="4"/>
      <c r="BH34"/>
    </row>
    <row r="35" spans="1:60" x14ac:dyDescent="0.25">
      <c r="A35" s="119">
        <v>105</v>
      </c>
      <c r="B35" s="1" t="s">
        <v>40</v>
      </c>
      <c r="C35" s="1" t="s">
        <v>537</v>
      </c>
      <c r="D35" s="1" t="s">
        <v>529</v>
      </c>
      <c r="E35" s="1">
        <v>208913.98499999999</v>
      </c>
      <c r="F35" s="1">
        <f>SUM(G35:G37)</f>
        <v>33727.914999999986</v>
      </c>
      <c r="G35" s="1">
        <v>0</v>
      </c>
      <c r="H35" s="3">
        <f t="shared" si="4"/>
        <v>16.144402683238265</v>
      </c>
      <c r="I35" s="3">
        <f t="shared" si="8"/>
        <v>0</v>
      </c>
      <c r="J35" s="1">
        <v>0</v>
      </c>
      <c r="K35" s="1">
        <f t="shared" si="9"/>
        <v>0</v>
      </c>
      <c r="L35" s="1">
        <v>0</v>
      </c>
      <c r="M35" s="1">
        <f t="shared" si="10"/>
        <v>0</v>
      </c>
      <c r="N35" s="1">
        <v>0</v>
      </c>
      <c r="AZ35" s="4"/>
      <c r="BH35"/>
    </row>
    <row r="36" spans="1:60" x14ac:dyDescent="0.25">
      <c r="A36" s="119">
        <v>105</v>
      </c>
      <c r="B36" s="1" t="s">
        <v>40</v>
      </c>
      <c r="C36" s="1" t="s">
        <v>537</v>
      </c>
      <c r="D36" s="1" t="s">
        <v>530</v>
      </c>
      <c r="E36" s="1">
        <v>208913.98499999999</v>
      </c>
      <c r="F36" s="1">
        <f>SUM(G35:G37)</f>
        <v>33727.914999999986</v>
      </c>
      <c r="G36" s="1">
        <v>1201.278</v>
      </c>
      <c r="H36" s="3">
        <f t="shared" si="4"/>
        <v>16.144402683238265</v>
      </c>
      <c r="I36" s="3">
        <f t="shared" si="8"/>
        <v>0.57501081126761333</v>
      </c>
      <c r="J36" s="1">
        <v>1</v>
      </c>
      <c r="K36" s="1">
        <f t="shared" si="9"/>
        <v>5</v>
      </c>
      <c r="L36" s="1">
        <v>0</v>
      </c>
      <c r="M36" s="1">
        <f t="shared" si="10"/>
        <v>0</v>
      </c>
      <c r="N36" s="1">
        <v>0</v>
      </c>
      <c r="AZ36" s="4"/>
      <c r="BH36"/>
    </row>
    <row r="37" spans="1:60" x14ac:dyDescent="0.25">
      <c r="A37" s="119">
        <v>105</v>
      </c>
      <c r="B37" s="1" t="s">
        <v>40</v>
      </c>
      <c r="C37" s="1" t="s">
        <v>537</v>
      </c>
      <c r="D37" s="1" t="s">
        <v>526</v>
      </c>
      <c r="E37" s="1">
        <v>208913.98499999999</v>
      </c>
      <c r="F37" s="1">
        <f>SUM(G35:G37)</f>
        <v>33727.914999999986</v>
      </c>
      <c r="G37" s="1">
        <f>E32-SUM(G32,G34,G36,G39,G40,G41,G42,G45,G46)</f>
        <v>32526.636999999988</v>
      </c>
      <c r="H37" s="3">
        <f t="shared" si="4"/>
        <v>16.144402683238265</v>
      </c>
      <c r="I37" s="3">
        <f t="shared" si="8"/>
        <v>15.569391871970653</v>
      </c>
      <c r="J37" s="1">
        <v>2</v>
      </c>
      <c r="K37" s="1">
        <f t="shared" si="9"/>
        <v>10</v>
      </c>
      <c r="L37" s="1">
        <v>2</v>
      </c>
      <c r="M37" s="1">
        <f t="shared" si="10"/>
        <v>10</v>
      </c>
      <c r="N37" s="1">
        <v>0</v>
      </c>
      <c r="AZ37" s="4"/>
      <c r="BH37"/>
    </row>
    <row r="38" spans="1:60" x14ac:dyDescent="0.25">
      <c r="A38" s="119">
        <v>105</v>
      </c>
      <c r="B38" s="1" t="s">
        <v>40</v>
      </c>
      <c r="C38" s="1" t="s">
        <v>538</v>
      </c>
      <c r="D38" s="1" t="s">
        <v>527</v>
      </c>
      <c r="E38" s="1">
        <v>208913.98499999999</v>
      </c>
      <c r="F38" s="1">
        <f>SUM(G38:G45)</f>
        <v>38262.887000000002</v>
      </c>
      <c r="G38" s="1">
        <v>0</v>
      </c>
      <c r="H38" s="3">
        <f t="shared" si="4"/>
        <v>18.315139122926599</v>
      </c>
      <c r="I38" s="3">
        <f t="shared" si="8"/>
        <v>0</v>
      </c>
      <c r="J38" s="1">
        <v>0</v>
      </c>
      <c r="K38" s="1">
        <f t="shared" si="9"/>
        <v>0</v>
      </c>
      <c r="L38" s="1">
        <v>0</v>
      </c>
      <c r="M38" s="1">
        <f t="shared" si="10"/>
        <v>0</v>
      </c>
      <c r="N38" s="1">
        <v>0</v>
      </c>
      <c r="AZ38" s="4"/>
      <c r="BH38"/>
    </row>
    <row r="39" spans="1:60" x14ac:dyDescent="0.25">
      <c r="A39" s="119">
        <v>105</v>
      </c>
      <c r="B39" s="1" t="s">
        <v>40</v>
      </c>
      <c r="C39" s="1" t="s">
        <v>538</v>
      </c>
      <c r="D39" s="88" t="s">
        <v>536</v>
      </c>
      <c r="E39" s="1">
        <v>208913.98499999999</v>
      </c>
      <c r="F39" s="1">
        <f>SUM(G38:G45)</f>
        <v>38262.887000000002</v>
      </c>
      <c r="G39" s="1">
        <v>1391.952</v>
      </c>
      <c r="H39" s="3">
        <f t="shared" si="4"/>
        <v>18.315139122926599</v>
      </c>
      <c r="I39" s="3">
        <f t="shared" si="8"/>
        <v>0.66627995248858052</v>
      </c>
      <c r="J39" s="1">
        <v>2</v>
      </c>
      <c r="K39" s="1">
        <f t="shared" si="9"/>
        <v>10</v>
      </c>
      <c r="L39" s="1">
        <v>0</v>
      </c>
      <c r="M39" s="1">
        <f t="shared" si="10"/>
        <v>0</v>
      </c>
      <c r="N39" s="1">
        <v>0</v>
      </c>
      <c r="AZ39" s="4"/>
      <c r="BH39"/>
    </row>
    <row r="40" spans="1:60" x14ac:dyDescent="0.25">
      <c r="A40" s="119">
        <v>105</v>
      </c>
      <c r="B40" s="1" t="s">
        <v>40</v>
      </c>
      <c r="C40" s="1" t="s">
        <v>538</v>
      </c>
      <c r="D40" s="1" t="s">
        <v>528</v>
      </c>
      <c r="E40" s="1">
        <v>208913.98499999999</v>
      </c>
      <c r="F40" s="1">
        <f>SUM(G38:G45)</f>
        <v>38262.887000000002</v>
      </c>
      <c r="G40" s="1">
        <v>5190.7569999999996</v>
      </c>
      <c r="H40" s="3">
        <f t="shared" si="4"/>
        <v>18.315139122926599</v>
      </c>
      <c r="I40" s="3">
        <f t="shared" si="8"/>
        <v>2.4846383548712643</v>
      </c>
      <c r="J40" s="1">
        <v>0</v>
      </c>
      <c r="K40" s="1">
        <f t="shared" si="9"/>
        <v>0</v>
      </c>
      <c r="L40" s="1">
        <v>1</v>
      </c>
      <c r="M40" s="1">
        <f t="shared" si="10"/>
        <v>5</v>
      </c>
      <c r="N40" s="1">
        <v>0</v>
      </c>
      <c r="AZ40" s="4"/>
      <c r="BH40"/>
    </row>
    <row r="41" spans="1:60" x14ac:dyDescent="0.25">
      <c r="A41" s="119">
        <v>105</v>
      </c>
      <c r="B41" s="1" t="s">
        <v>40</v>
      </c>
      <c r="C41" s="1" t="s">
        <v>538</v>
      </c>
      <c r="D41" s="1" t="s">
        <v>37</v>
      </c>
      <c r="E41" s="1">
        <v>208913.98499999999</v>
      </c>
      <c r="F41" s="1">
        <f>SUM(G38:G45)</f>
        <v>38262.887000000002</v>
      </c>
      <c r="G41" s="1">
        <v>28.777999999999999</v>
      </c>
      <c r="H41" s="3">
        <f t="shared" si="4"/>
        <v>18.315139122926599</v>
      </c>
      <c r="I41" s="3">
        <f t="shared" si="8"/>
        <v>1.3775047180302457E-2</v>
      </c>
      <c r="J41" s="1">
        <v>0</v>
      </c>
      <c r="K41" s="1">
        <f t="shared" si="9"/>
        <v>0</v>
      </c>
      <c r="L41" s="1">
        <v>0</v>
      </c>
      <c r="M41" s="1">
        <f t="shared" si="10"/>
        <v>0</v>
      </c>
      <c r="N41" s="1">
        <v>0</v>
      </c>
      <c r="AZ41" s="4"/>
      <c r="BH41"/>
    </row>
    <row r="42" spans="1:60" x14ac:dyDescent="0.25">
      <c r="A42" s="119">
        <v>105</v>
      </c>
      <c r="B42" s="1" t="s">
        <v>40</v>
      </c>
      <c r="C42" s="1" t="s">
        <v>538</v>
      </c>
      <c r="D42" s="1" t="s">
        <v>531</v>
      </c>
      <c r="E42" s="1">
        <v>208913.98499999999</v>
      </c>
      <c r="F42" s="1">
        <f>SUM(G38:G45)</f>
        <v>38262.887000000002</v>
      </c>
      <c r="G42" s="1">
        <v>13496.406999999999</v>
      </c>
      <c r="H42" s="3">
        <f t="shared" si="4"/>
        <v>18.315139122926599</v>
      </c>
      <c r="I42" s="3">
        <f>(G42*100)/E42</f>
        <v>6.4602697612608369</v>
      </c>
      <c r="J42" s="1">
        <v>0</v>
      </c>
      <c r="K42" s="1">
        <f t="shared" si="9"/>
        <v>0</v>
      </c>
      <c r="L42" s="1">
        <v>0</v>
      </c>
      <c r="M42" s="1">
        <f t="shared" si="10"/>
        <v>0</v>
      </c>
      <c r="N42" s="1">
        <v>0</v>
      </c>
      <c r="AZ42" s="4"/>
      <c r="BH42"/>
    </row>
    <row r="43" spans="1:60" x14ac:dyDescent="0.25">
      <c r="A43" s="119">
        <v>105</v>
      </c>
      <c r="B43" s="1" t="s">
        <v>40</v>
      </c>
      <c r="C43" s="1" t="s">
        <v>538</v>
      </c>
      <c r="D43" s="1" t="s">
        <v>532</v>
      </c>
      <c r="E43" s="1">
        <v>208913.98499999999</v>
      </c>
      <c r="F43" s="1">
        <f>SUM(G38:G45)</f>
        <v>38262.887000000002</v>
      </c>
      <c r="G43" s="1">
        <v>0</v>
      </c>
      <c r="H43" s="3">
        <f t="shared" si="4"/>
        <v>18.315139122926599</v>
      </c>
      <c r="I43" s="3">
        <f t="shared" si="8"/>
        <v>0</v>
      </c>
      <c r="J43" s="1">
        <v>0</v>
      </c>
      <c r="K43" s="1">
        <f t="shared" si="9"/>
        <v>0</v>
      </c>
      <c r="L43" s="1">
        <v>0</v>
      </c>
      <c r="M43" s="1">
        <f t="shared" si="10"/>
        <v>0</v>
      </c>
      <c r="N43" s="1">
        <v>0</v>
      </c>
      <c r="AZ43" s="4"/>
      <c r="BH43"/>
    </row>
    <row r="44" spans="1:60" x14ac:dyDescent="0.25">
      <c r="A44" s="119">
        <v>105</v>
      </c>
      <c r="B44" s="1" t="s">
        <v>40</v>
      </c>
      <c r="C44" s="1" t="s">
        <v>538</v>
      </c>
      <c r="D44" s="1" t="s">
        <v>534</v>
      </c>
      <c r="E44" s="1">
        <v>208913.98499999999</v>
      </c>
      <c r="F44" s="1">
        <f>SUM(G38:G45)</f>
        <v>38262.887000000002</v>
      </c>
      <c r="G44" s="1">
        <v>0</v>
      </c>
      <c r="H44" s="3">
        <f t="shared" si="4"/>
        <v>18.315139122926599</v>
      </c>
      <c r="I44" s="3">
        <f t="shared" si="8"/>
        <v>0</v>
      </c>
      <c r="J44" s="1">
        <v>0</v>
      </c>
      <c r="K44" s="1">
        <f t="shared" si="9"/>
        <v>0</v>
      </c>
      <c r="L44" s="1">
        <v>0</v>
      </c>
      <c r="M44" s="1">
        <f t="shared" si="10"/>
        <v>0</v>
      </c>
      <c r="N44" s="1">
        <v>0</v>
      </c>
      <c r="AZ44" s="4"/>
      <c r="BH44"/>
    </row>
    <row r="45" spans="1:60" x14ac:dyDescent="0.25">
      <c r="A45" s="119">
        <v>105</v>
      </c>
      <c r="B45" s="1" t="s">
        <v>40</v>
      </c>
      <c r="C45" s="1" t="s">
        <v>533</v>
      </c>
      <c r="D45" s="1" t="s">
        <v>533</v>
      </c>
      <c r="E45" s="1">
        <v>208913.98499999999</v>
      </c>
      <c r="F45" s="1">
        <f>SUM(G38:G45)</f>
        <v>38262.887000000002</v>
      </c>
      <c r="G45" s="1">
        <v>18154.992999999999</v>
      </c>
      <c r="H45" s="3">
        <f t="shared" si="4"/>
        <v>18.315139122926599</v>
      </c>
      <c r="I45" s="3">
        <f>(G45*100)/E45</f>
        <v>8.6901760071256113</v>
      </c>
      <c r="J45" s="1">
        <v>4</v>
      </c>
      <c r="K45" s="1">
        <f t="shared" si="9"/>
        <v>20</v>
      </c>
      <c r="L45" s="1">
        <v>0</v>
      </c>
      <c r="M45" s="1">
        <f t="shared" si="10"/>
        <v>0</v>
      </c>
      <c r="N45" s="1">
        <v>0</v>
      </c>
      <c r="AZ45" s="4"/>
      <c r="BH45"/>
    </row>
    <row r="46" spans="1:60" x14ac:dyDescent="0.25">
      <c r="A46" s="119">
        <v>105</v>
      </c>
      <c r="B46" s="1" t="s">
        <v>40</v>
      </c>
      <c r="C46" s="1" t="s">
        <v>535</v>
      </c>
      <c r="D46" s="1" t="s">
        <v>535</v>
      </c>
      <c r="E46" s="1">
        <v>208913.98499999999</v>
      </c>
      <c r="F46" s="1">
        <f>G46</f>
        <v>1338.4639999999999</v>
      </c>
      <c r="G46" s="1">
        <v>1338.4639999999999</v>
      </c>
      <c r="H46" s="3">
        <f t="shared" si="4"/>
        <v>0.64067707099646776</v>
      </c>
      <c r="I46" s="3">
        <f t="shared" si="8"/>
        <v>0.64067707099646776</v>
      </c>
      <c r="J46" s="1">
        <v>0</v>
      </c>
      <c r="K46" s="1">
        <f t="shared" si="9"/>
        <v>0</v>
      </c>
      <c r="L46" s="1">
        <v>0</v>
      </c>
      <c r="M46" s="1">
        <f t="shared" si="10"/>
        <v>0</v>
      </c>
      <c r="N46" s="1">
        <v>0</v>
      </c>
      <c r="AZ46" s="4"/>
      <c r="BH46"/>
    </row>
    <row r="47" spans="1:60" ht="15" customHeight="1" x14ac:dyDescent="0.25">
      <c r="A47" s="119">
        <v>124</v>
      </c>
      <c r="B47" s="1" t="s">
        <v>40</v>
      </c>
      <c r="C47" s="1" t="s">
        <v>36</v>
      </c>
      <c r="D47" s="1" t="s">
        <v>36</v>
      </c>
      <c r="E47" s="1">
        <v>69542.923999999999</v>
      </c>
      <c r="F47" s="1">
        <f>SUM(G47:G49)</f>
        <v>28673.012000000002</v>
      </c>
      <c r="G47" s="1">
        <f>1.041+9558.645+10795.318+3059.135</f>
        <v>23414.139000000003</v>
      </c>
      <c r="H47" s="3">
        <f t="shared" si="4"/>
        <v>41.230667839045715</v>
      </c>
      <c r="I47" s="3">
        <f>(G47*100)/E47</f>
        <v>33.668614509220241</v>
      </c>
      <c r="J47" s="1">
        <v>24</v>
      </c>
      <c r="K47" s="1">
        <f>(J47*100)/41</f>
        <v>58.536585365853661</v>
      </c>
      <c r="L47" s="1">
        <v>8</v>
      </c>
      <c r="M47" s="1">
        <f>(L47*100)/41</f>
        <v>19.512195121951219</v>
      </c>
      <c r="N47" s="1">
        <v>0</v>
      </c>
      <c r="AZ47" s="4"/>
      <c r="BH47"/>
    </row>
    <row r="48" spans="1:60" x14ac:dyDescent="0.25">
      <c r="A48" s="119">
        <v>124</v>
      </c>
      <c r="B48" s="1" t="s">
        <v>40</v>
      </c>
      <c r="C48" s="1" t="s">
        <v>626</v>
      </c>
      <c r="D48" s="1" t="s">
        <v>8</v>
      </c>
      <c r="E48" s="1">
        <v>69542.923999999999</v>
      </c>
      <c r="F48" s="1">
        <f>SUM(G47:G49)</f>
        <v>28673.012000000002</v>
      </c>
      <c r="G48" s="1">
        <v>5258.8729999999996</v>
      </c>
      <c r="H48" s="3">
        <f t="shared" si="4"/>
        <v>41.230667839045715</v>
      </c>
      <c r="I48" s="3">
        <f t="shared" ref="I48:I111" si="11">(G48*100)/E48</f>
        <v>7.5620533298254751</v>
      </c>
      <c r="J48" s="1">
        <v>0</v>
      </c>
      <c r="K48" s="1">
        <f t="shared" ref="K48:K61" si="12">(J48*100)/41</f>
        <v>0</v>
      </c>
      <c r="L48" s="1">
        <v>6</v>
      </c>
      <c r="M48" s="1">
        <f t="shared" ref="M48:M61" si="13">(L48*100)/41</f>
        <v>14.634146341463415</v>
      </c>
      <c r="N48" s="1">
        <v>0</v>
      </c>
      <c r="AZ48" s="4"/>
      <c r="BH48"/>
    </row>
    <row r="49" spans="1:60" x14ac:dyDescent="0.25">
      <c r="A49" s="119">
        <v>124</v>
      </c>
      <c r="B49" s="1" t="s">
        <v>40</v>
      </c>
      <c r="C49" s="1" t="s">
        <v>626</v>
      </c>
      <c r="D49" s="1" t="s">
        <v>525</v>
      </c>
      <c r="E49" s="1">
        <v>69542.923999999999</v>
      </c>
      <c r="F49" s="1">
        <f>SUM(G47:G49)</f>
        <v>28673.012000000002</v>
      </c>
      <c r="G49" s="1">
        <v>0</v>
      </c>
      <c r="H49" s="3">
        <f t="shared" si="4"/>
        <v>41.230667839045715</v>
      </c>
      <c r="I49" s="3">
        <f t="shared" si="11"/>
        <v>0</v>
      </c>
      <c r="J49" s="1">
        <v>0</v>
      </c>
      <c r="K49" s="1">
        <f t="shared" si="12"/>
        <v>0</v>
      </c>
      <c r="L49" s="1">
        <v>0</v>
      </c>
      <c r="M49" s="1">
        <f t="shared" si="13"/>
        <v>0</v>
      </c>
      <c r="N49" s="1">
        <v>0</v>
      </c>
      <c r="AZ49" s="4"/>
      <c r="BH49"/>
    </row>
    <row r="50" spans="1:60" x14ac:dyDescent="0.25">
      <c r="A50" s="119">
        <v>124</v>
      </c>
      <c r="B50" s="1" t="s">
        <v>40</v>
      </c>
      <c r="C50" s="1" t="s">
        <v>537</v>
      </c>
      <c r="D50" s="1" t="s">
        <v>529</v>
      </c>
      <c r="E50" s="1">
        <v>69542.923999999999</v>
      </c>
      <c r="F50" s="1">
        <f>SUM(G50:G52)</f>
        <v>14067.321999999991</v>
      </c>
      <c r="G50" s="1">
        <v>0</v>
      </c>
      <c r="H50" s="3">
        <f t="shared" si="4"/>
        <v>20.228257874230295</v>
      </c>
      <c r="I50" s="3">
        <f t="shared" si="11"/>
        <v>0</v>
      </c>
      <c r="J50" s="1">
        <v>0</v>
      </c>
      <c r="K50" s="1">
        <f t="shared" si="12"/>
        <v>0</v>
      </c>
      <c r="L50" s="1">
        <v>0</v>
      </c>
      <c r="M50" s="1">
        <f t="shared" si="13"/>
        <v>0</v>
      </c>
      <c r="N50" s="1">
        <v>0</v>
      </c>
      <c r="AZ50" s="4"/>
      <c r="BH50"/>
    </row>
    <row r="51" spans="1:60" x14ac:dyDescent="0.25">
      <c r="A51" s="119">
        <v>124</v>
      </c>
      <c r="B51" s="1" t="s">
        <v>40</v>
      </c>
      <c r="C51" s="1" t="s">
        <v>537</v>
      </c>
      <c r="D51" s="1" t="s">
        <v>530</v>
      </c>
      <c r="E51" s="1">
        <v>69542.923999999999</v>
      </c>
      <c r="F51" s="1">
        <f>SUM(G50:G52)</f>
        <v>14067.321999999991</v>
      </c>
      <c r="G51" s="1">
        <v>75.334000000000003</v>
      </c>
      <c r="H51" s="3">
        <f t="shared" si="4"/>
        <v>20.228257874230295</v>
      </c>
      <c r="I51" s="3">
        <f t="shared" si="11"/>
        <v>0.10832734039195707</v>
      </c>
      <c r="J51" s="1">
        <v>1</v>
      </c>
      <c r="K51" s="1">
        <f t="shared" si="12"/>
        <v>2.4390243902439024</v>
      </c>
      <c r="L51" s="1">
        <v>0</v>
      </c>
      <c r="M51" s="1">
        <f t="shared" si="13"/>
        <v>0</v>
      </c>
      <c r="N51" s="1">
        <v>0</v>
      </c>
      <c r="AZ51" s="4"/>
      <c r="BH51"/>
    </row>
    <row r="52" spans="1:60" x14ac:dyDescent="0.25">
      <c r="A52" s="119">
        <v>124</v>
      </c>
      <c r="B52" s="1" t="s">
        <v>40</v>
      </c>
      <c r="C52" s="1" t="s">
        <v>537</v>
      </c>
      <c r="D52" s="1" t="s">
        <v>526</v>
      </c>
      <c r="E52" s="1">
        <v>69542.923999999999</v>
      </c>
      <c r="F52" s="1">
        <f>SUM(G50:G52)</f>
        <v>14067.321999999991</v>
      </c>
      <c r="G52" s="1">
        <f>E47-SUM(G47:G48,G51,G57,G56,G55,G54)</f>
        <v>13991.98799999999</v>
      </c>
      <c r="H52" s="3">
        <f t="shared" si="4"/>
        <v>20.228257874230295</v>
      </c>
      <c r="I52" s="3">
        <f t="shared" si="11"/>
        <v>20.119930533838339</v>
      </c>
      <c r="J52" s="1">
        <v>3</v>
      </c>
      <c r="K52" s="1">
        <f t="shared" si="12"/>
        <v>7.3170731707317076</v>
      </c>
      <c r="L52" s="1">
        <v>6</v>
      </c>
      <c r="M52" s="1">
        <f t="shared" si="13"/>
        <v>14.634146341463415</v>
      </c>
      <c r="N52" s="1">
        <v>0</v>
      </c>
      <c r="AZ52" s="4"/>
      <c r="BH52"/>
    </row>
    <row r="53" spans="1:60" x14ac:dyDescent="0.25">
      <c r="A53" s="119">
        <v>124</v>
      </c>
      <c r="B53" s="1" t="s">
        <v>40</v>
      </c>
      <c r="C53" s="1" t="s">
        <v>538</v>
      </c>
      <c r="D53" s="1" t="s">
        <v>527</v>
      </c>
      <c r="E53" s="1">
        <v>69542.923999999999</v>
      </c>
      <c r="F53" s="1">
        <f>SUM(G53:G60)</f>
        <v>26802.590000000004</v>
      </c>
      <c r="G53" s="1">
        <v>0</v>
      </c>
      <c r="H53" s="3">
        <f t="shared" si="4"/>
        <v>38.54107428672399</v>
      </c>
      <c r="I53" s="3">
        <f t="shared" si="11"/>
        <v>0</v>
      </c>
      <c r="J53" s="1">
        <v>0</v>
      </c>
      <c r="K53" s="1">
        <f t="shared" si="12"/>
        <v>0</v>
      </c>
      <c r="L53" s="1">
        <v>0</v>
      </c>
      <c r="M53" s="1">
        <f t="shared" si="13"/>
        <v>0</v>
      </c>
      <c r="N53" s="1">
        <v>0</v>
      </c>
      <c r="AZ53" s="4"/>
      <c r="BH53"/>
    </row>
    <row r="54" spans="1:60" x14ac:dyDescent="0.25">
      <c r="A54" s="119">
        <v>124</v>
      </c>
      <c r="B54" s="1" t="s">
        <v>40</v>
      </c>
      <c r="C54" s="1" t="s">
        <v>538</v>
      </c>
      <c r="D54" s="88" t="s">
        <v>536</v>
      </c>
      <c r="E54" s="1">
        <v>69542.923999999999</v>
      </c>
      <c r="F54" s="1">
        <f>SUM(G53:G60)</f>
        <v>26802.590000000004</v>
      </c>
      <c r="G54" s="1">
        <v>7975.7809999999999</v>
      </c>
      <c r="H54" s="3">
        <f t="shared" si="4"/>
        <v>38.54107428672399</v>
      </c>
      <c r="I54" s="3">
        <f t="shared" si="11"/>
        <v>11.468860584579389</v>
      </c>
      <c r="J54" s="1">
        <v>3</v>
      </c>
      <c r="K54" s="1">
        <f t="shared" si="12"/>
        <v>7.3170731707317076</v>
      </c>
      <c r="L54" s="1">
        <v>6</v>
      </c>
      <c r="M54" s="1">
        <f t="shared" si="13"/>
        <v>14.634146341463415</v>
      </c>
      <c r="N54" s="1">
        <v>0</v>
      </c>
      <c r="AZ54" s="4"/>
      <c r="BH54"/>
    </row>
    <row r="55" spans="1:60" x14ac:dyDescent="0.25">
      <c r="A55" s="119">
        <v>124</v>
      </c>
      <c r="B55" s="1" t="s">
        <v>40</v>
      </c>
      <c r="C55" s="1" t="s">
        <v>538</v>
      </c>
      <c r="D55" s="1" t="s">
        <v>528</v>
      </c>
      <c r="E55" s="1">
        <v>69542.923999999999</v>
      </c>
      <c r="F55" s="1">
        <f>SUM(G53:G60)</f>
        <v>26802.590000000004</v>
      </c>
      <c r="G55" s="1">
        <v>6478.9610000000002</v>
      </c>
      <c r="H55" s="3">
        <f t="shared" si="4"/>
        <v>38.54107428672399</v>
      </c>
      <c r="I55" s="3">
        <f t="shared" si="11"/>
        <v>9.3164920704225782</v>
      </c>
      <c r="J55" s="1">
        <v>10</v>
      </c>
      <c r="K55" s="1">
        <f t="shared" si="12"/>
        <v>24.390243902439025</v>
      </c>
      <c r="L55" s="1">
        <v>4</v>
      </c>
      <c r="M55" s="1">
        <f t="shared" si="13"/>
        <v>9.7560975609756095</v>
      </c>
      <c r="N55" s="1">
        <v>0</v>
      </c>
      <c r="AZ55" s="4"/>
      <c r="BH55"/>
    </row>
    <row r="56" spans="1:60" x14ac:dyDescent="0.25">
      <c r="A56" s="119">
        <v>124</v>
      </c>
      <c r="B56" s="1" t="s">
        <v>40</v>
      </c>
      <c r="C56" s="1" t="s">
        <v>538</v>
      </c>
      <c r="D56" s="1" t="s">
        <v>37</v>
      </c>
      <c r="E56" s="1">
        <v>69542.923999999999</v>
      </c>
      <c r="F56" s="1">
        <f>SUM(G53:G60)</f>
        <v>26802.590000000004</v>
      </c>
      <c r="G56" s="1">
        <v>3284.0140000000001</v>
      </c>
      <c r="H56" s="3">
        <f t="shared" si="4"/>
        <v>38.54107428672399</v>
      </c>
      <c r="I56" s="3">
        <f t="shared" si="11"/>
        <v>4.7222834633758</v>
      </c>
      <c r="J56" s="1">
        <v>0</v>
      </c>
      <c r="K56" s="1">
        <f t="shared" si="12"/>
        <v>0</v>
      </c>
      <c r="L56" s="1">
        <v>4</v>
      </c>
      <c r="M56" s="1">
        <f t="shared" si="13"/>
        <v>9.7560975609756095</v>
      </c>
      <c r="N56" s="1">
        <v>0</v>
      </c>
      <c r="AZ56" s="4"/>
      <c r="BH56"/>
    </row>
    <row r="57" spans="1:60" x14ac:dyDescent="0.25">
      <c r="A57" s="119">
        <v>124</v>
      </c>
      <c r="B57" s="1" t="s">
        <v>40</v>
      </c>
      <c r="C57" s="1" t="s">
        <v>538</v>
      </c>
      <c r="D57" s="1" t="s">
        <v>531</v>
      </c>
      <c r="E57" s="1">
        <v>69542.923999999999</v>
      </c>
      <c r="F57" s="1">
        <f>SUM(G53:G60)</f>
        <v>26802.590000000004</v>
      </c>
      <c r="G57" s="1">
        <v>9063.8340000000007</v>
      </c>
      <c r="H57" s="3">
        <f t="shared" si="4"/>
        <v>38.54107428672399</v>
      </c>
      <c r="I57" s="3">
        <f t="shared" si="11"/>
        <v>13.033438168346215</v>
      </c>
      <c r="J57" s="1">
        <v>0</v>
      </c>
      <c r="K57" s="1">
        <f t="shared" si="12"/>
        <v>0</v>
      </c>
      <c r="L57" s="1">
        <v>7</v>
      </c>
      <c r="M57" s="1">
        <f t="shared" si="13"/>
        <v>17.073170731707318</v>
      </c>
      <c r="N57" s="1">
        <v>0</v>
      </c>
      <c r="AZ57" s="4"/>
      <c r="BH57"/>
    </row>
    <row r="58" spans="1:60" x14ac:dyDescent="0.25">
      <c r="A58" s="119">
        <v>124</v>
      </c>
      <c r="B58" s="1" t="s">
        <v>40</v>
      </c>
      <c r="C58" s="1" t="s">
        <v>538</v>
      </c>
      <c r="D58" s="1" t="s">
        <v>532</v>
      </c>
      <c r="E58" s="1">
        <v>69542.923999999999</v>
      </c>
      <c r="F58" s="1">
        <f>SUM(G53:G60)</f>
        <v>26802.590000000004</v>
      </c>
      <c r="G58" s="1">
        <v>0</v>
      </c>
      <c r="H58" s="3">
        <f t="shared" si="4"/>
        <v>38.54107428672399</v>
      </c>
      <c r="I58" s="3">
        <f t="shared" si="11"/>
        <v>0</v>
      </c>
      <c r="J58" s="1">
        <v>0</v>
      </c>
      <c r="K58" s="1">
        <f t="shared" si="12"/>
        <v>0</v>
      </c>
      <c r="L58" s="1">
        <v>0</v>
      </c>
      <c r="M58" s="1">
        <f t="shared" si="13"/>
        <v>0</v>
      </c>
      <c r="N58" s="1">
        <v>0</v>
      </c>
      <c r="AZ58" s="4"/>
      <c r="BH58"/>
    </row>
    <row r="59" spans="1:60" x14ac:dyDescent="0.25">
      <c r="A59" s="119">
        <v>124</v>
      </c>
      <c r="B59" s="1" t="s">
        <v>40</v>
      </c>
      <c r="C59" s="1" t="s">
        <v>538</v>
      </c>
      <c r="D59" s="1" t="s">
        <v>534</v>
      </c>
      <c r="E59" s="1">
        <v>69542.923999999999</v>
      </c>
      <c r="F59" s="1">
        <f>SUM(G53:G60)</f>
        <v>26802.590000000004</v>
      </c>
      <c r="G59" s="1">
        <v>0</v>
      </c>
      <c r="H59" s="3">
        <f t="shared" si="4"/>
        <v>38.54107428672399</v>
      </c>
      <c r="I59" s="3">
        <f t="shared" si="11"/>
        <v>0</v>
      </c>
      <c r="J59" s="1">
        <v>0</v>
      </c>
      <c r="K59" s="1">
        <f t="shared" si="12"/>
        <v>0</v>
      </c>
      <c r="L59" s="1">
        <v>0</v>
      </c>
      <c r="M59" s="1">
        <f t="shared" si="13"/>
        <v>0</v>
      </c>
      <c r="N59" s="1">
        <v>0</v>
      </c>
      <c r="AZ59" s="4"/>
      <c r="BH59"/>
    </row>
    <row r="60" spans="1:60" x14ac:dyDescent="0.25">
      <c r="A60" s="119">
        <v>124</v>
      </c>
      <c r="B60" s="1" t="s">
        <v>40</v>
      </c>
      <c r="C60" s="1" t="s">
        <v>533</v>
      </c>
      <c r="D60" s="1" t="s">
        <v>533</v>
      </c>
      <c r="E60" s="1">
        <v>69542.923999999999</v>
      </c>
      <c r="F60" s="1">
        <f>SUM(G53:G60)</f>
        <v>26802.590000000004</v>
      </c>
      <c r="G60" s="1">
        <v>0</v>
      </c>
      <c r="H60" s="3">
        <f t="shared" si="4"/>
        <v>38.54107428672399</v>
      </c>
      <c r="I60" s="3">
        <f t="shared" si="11"/>
        <v>0</v>
      </c>
      <c r="J60" s="1">
        <v>0</v>
      </c>
      <c r="K60" s="1">
        <f t="shared" si="12"/>
        <v>0</v>
      </c>
      <c r="L60" s="1">
        <v>0</v>
      </c>
      <c r="M60" s="1">
        <f t="shared" si="13"/>
        <v>0</v>
      </c>
      <c r="N60" s="1">
        <v>0</v>
      </c>
      <c r="AZ60" s="4"/>
      <c r="BH60"/>
    </row>
    <row r="61" spans="1:60" x14ac:dyDescent="0.25">
      <c r="A61" s="119">
        <v>124</v>
      </c>
      <c r="B61" s="1" t="s">
        <v>40</v>
      </c>
      <c r="C61" s="1" t="s">
        <v>535</v>
      </c>
      <c r="D61" s="1" t="s">
        <v>535</v>
      </c>
      <c r="E61" s="1">
        <v>69542.923999999999</v>
      </c>
      <c r="F61" s="1">
        <f>G61</f>
        <v>0</v>
      </c>
      <c r="G61" s="1">
        <v>0</v>
      </c>
      <c r="H61" s="3">
        <f t="shared" si="4"/>
        <v>0</v>
      </c>
      <c r="I61" s="3">
        <f t="shared" si="11"/>
        <v>0</v>
      </c>
      <c r="J61" s="1">
        <v>0</v>
      </c>
      <c r="K61" s="1">
        <f t="shared" si="12"/>
        <v>0</v>
      </c>
      <c r="L61" s="1">
        <v>0</v>
      </c>
      <c r="M61" s="1">
        <f t="shared" si="13"/>
        <v>0</v>
      </c>
      <c r="N61" s="1">
        <v>0</v>
      </c>
      <c r="AZ61" s="4"/>
      <c r="BH61"/>
    </row>
    <row r="62" spans="1:60" x14ac:dyDescent="0.25">
      <c r="A62" s="119">
        <v>144</v>
      </c>
      <c r="B62" s="1" t="s">
        <v>40</v>
      </c>
      <c r="C62" s="1" t="s">
        <v>36</v>
      </c>
      <c r="D62" s="1" t="s">
        <v>36</v>
      </c>
      <c r="E62" s="1">
        <v>174895.17300000001</v>
      </c>
      <c r="F62" s="1">
        <f>SUM(G62:G64)</f>
        <v>85820.385847800004</v>
      </c>
      <c r="G62" s="1">
        <v>38418.0242478</v>
      </c>
      <c r="H62" s="3">
        <f t="shared" si="4"/>
        <v>49.069613743885313</v>
      </c>
      <c r="I62" s="3">
        <f t="shared" si="11"/>
        <v>21.966314786629358</v>
      </c>
      <c r="J62" s="1">
        <v>12</v>
      </c>
      <c r="K62" s="1">
        <f>(J62*100)/32</f>
        <v>37.5</v>
      </c>
      <c r="L62" s="1">
        <v>5</v>
      </c>
      <c r="M62" s="1">
        <f>(L62*100)/32</f>
        <v>15.625</v>
      </c>
      <c r="N62" s="1">
        <v>0</v>
      </c>
      <c r="AZ62" s="4"/>
      <c r="BH62"/>
    </row>
    <row r="63" spans="1:60" x14ac:dyDescent="0.25">
      <c r="A63" s="119">
        <v>144</v>
      </c>
      <c r="B63" s="1" t="s">
        <v>40</v>
      </c>
      <c r="C63" s="1" t="s">
        <v>626</v>
      </c>
      <c r="D63" s="1" t="s">
        <v>8</v>
      </c>
      <c r="E63" s="1">
        <v>174895.17300000001</v>
      </c>
      <c r="F63" s="1">
        <f>SUM(G62:G64)</f>
        <v>85820.385847800004</v>
      </c>
      <c r="G63" s="1">
        <v>26698.3024</v>
      </c>
      <c r="H63" s="3">
        <f t="shared" si="4"/>
        <v>49.069613743885313</v>
      </c>
      <c r="I63" s="3">
        <f t="shared" si="11"/>
        <v>15.265316899283436</v>
      </c>
      <c r="J63" s="1">
        <v>6</v>
      </c>
      <c r="K63" s="1">
        <f t="shared" ref="K63:K76" si="14">(J63*100)/32</f>
        <v>18.75</v>
      </c>
      <c r="L63" s="1">
        <v>4</v>
      </c>
      <c r="M63" s="1">
        <f t="shared" ref="M63:M76" si="15">(L63*100)/32</f>
        <v>12.5</v>
      </c>
      <c r="N63" s="1">
        <v>0</v>
      </c>
      <c r="AZ63" s="4"/>
      <c r="BH63"/>
    </row>
    <row r="64" spans="1:60" x14ac:dyDescent="0.25">
      <c r="A64" s="119">
        <v>144</v>
      </c>
      <c r="B64" s="1" t="s">
        <v>40</v>
      </c>
      <c r="C64" s="1" t="s">
        <v>626</v>
      </c>
      <c r="D64" s="1" t="s">
        <v>525</v>
      </c>
      <c r="E64" s="1">
        <v>174895.17300000001</v>
      </c>
      <c r="F64" s="1">
        <f>SUM(G62:G64)</f>
        <v>85820.385847800004</v>
      </c>
      <c r="G64" s="1">
        <v>20704.0592</v>
      </c>
      <c r="H64" s="3">
        <f t="shared" si="4"/>
        <v>49.069613743885313</v>
      </c>
      <c r="I64" s="3">
        <f t="shared" si="11"/>
        <v>11.837982057972519</v>
      </c>
      <c r="J64" s="1">
        <v>8</v>
      </c>
      <c r="K64" s="1">
        <f t="shared" si="14"/>
        <v>25</v>
      </c>
      <c r="L64" s="1">
        <v>3</v>
      </c>
      <c r="M64" s="1">
        <f t="shared" si="15"/>
        <v>9.375</v>
      </c>
      <c r="N64" s="1">
        <v>0</v>
      </c>
      <c r="AZ64" s="4"/>
      <c r="BH64"/>
    </row>
    <row r="65" spans="1:60" x14ac:dyDescent="0.25">
      <c r="A65" s="119">
        <v>144</v>
      </c>
      <c r="B65" s="1" t="s">
        <v>40</v>
      </c>
      <c r="C65" s="1" t="s">
        <v>537</v>
      </c>
      <c r="D65" s="1" t="s">
        <v>529</v>
      </c>
      <c r="E65" s="1">
        <v>174895.17300000001</v>
      </c>
      <c r="F65" s="1">
        <f>SUM(G65:G67)</f>
        <v>25623.299900000002</v>
      </c>
      <c r="G65" s="1">
        <v>0</v>
      </c>
      <c r="H65" s="3">
        <f t="shared" si="4"/>
        <v>14.650661570859935</v>
      </c>
      <c r="I65" s="3">
        <f t="shared" si="11"/>
        <v>0</v>
      </c>
      <c r="J65" s="1">
        <v>0</v>
      </c>
      <c r="K65" s="1">
        <f t="shared" si="14"/>
        <v>0</v>
      </c>
      <c r="L65" s="1">
        <v>0</v>
      </c>
      <c r="M65" s="1">
        <f t="shared" si="15"/>
        <v>0</v>
      </c>
      <c r="N65" s="1">
        <v>0</v>
      </c>
      <c r="AZ65" s="4"/>
      <c r="BH65"/>
    </row>
    <row r="66" spans="1:60" x14ac:dyDescent="0.25">
      <c r="A66" s="119">
        <v>144</v>
      </c>
      <c r="B66" s="1" t="s">
        <v>40</v>
      </c>
      <c r="C66" s="1" t="s">
        <v>537</v>
      </c>
      <c r="D66" s="1" t="s">
        <v>530</v>
      </c>
      <c r="E66" s="1">
        <v>174895.17300000001</v>
      </c>
      <c r="F66" s="1">
        <f>SUM(G65:G67)</f>
        <v>25623.299900000002</v>
      </c>
      <c r="G66" s="1">
        <v>0</v>
      </c>
      <c r="H66" s="3">
        <f t="shared" si="4"/>
        <v>14.650661570859935</v>
      </c>
      <c r="I66" s="3">
        <f t="shared" si="11"/>
        <v>0</v>
      </c>
      <c r="J66" s="1">
        <v>0</v>
      </c>
      <c r="K66" s="1">
        <f t="shared" si="14"/>
        <v>0</v>
      </c>
      <c r="L66" s="1">
        <v>0</v>
      </c>
      <c r="M66" s="1">
        <f t="shared" si="15"/>
        <v>0</v>
      </c>
      <c r="N66" s="1">
        <v>0</v>
      </c>
      <c r="AZ66" s="4"/>
      <c r="BH66"/>
    </row>
    <row r="67" spans="1:60" x14ac:dyDescent="0.25">
      <c r="A67" s="119">
        <v>144</v>
      </c>
      <c r="B67" s="1" t="s">
        <v>40</v>
      </c>
      <c r="C67" s="1" t="s">
        <v>537</v>
      </c>
      <c r="D67" s="1" t="s">
        <v>526</v>
      </c>
      <c r="E67" s="1">
        <v>174895.17300000001</v>
      </c>
      <c r="F67" s="1">
        <f>SUM(G65:G67)</f>
        <v>25623.299900000002</v>
      </c>
      <c r="G67" s="1">
        <v>25623.299900000002</v>
      </c>
      <c r="H67" s="3">
        <f t="shared" si="4"/>
        <v>14.650661570859935</v>
      </c>
      <c r="I67" s="3">
        <f t="shared" si="11"/>
        <v>14.650661570859935</v>
      </c>
      <c r="J67" s="1">
        <v>1</v>
      </c>
      <c r="K67" s="1">
        <f t="shared" si="14"/>
        <v>3.125</v>
      </c>
      <c r="L67" s="1">
        <v>12</v>
      </c>
      <c r="M67" s="1">
        <f t="shared" si="15"/>
        <v>37.5</v>
      </c>
      <c r="N67" s="1">
        <v>0</v>
      </c>
      <c r="AZ67" s="4"/>
      <c r="BH67"/>
    </row>
    <row r="68" spans="1:60" x14ac:dyDescent="0.25">
      <c r="A68" s="119">
        <v>144</v>
      </c>
      <c r="B68" s="1" t="s">
        <v>40</v>
      </c>
      <c r="C68" s="1" t="s">
        <v>538</v>
      </c>
      <c r="D68" s="1" t="s">
        <v>527</v>
      </c>
      <c r="E68" s="1">
        <v>174895.17300000001</v>
      </c>
      <c r="F68" s="1">
        <f>SUM(G68:G75)</f>
        <v>59921.818500000008</v>
      </c>
      <c r="G68" s="1">
        <v>0</v>
      </c>
      <c r="H68" s="3">
        <f t="shared" si="4"/>
        <v>34.261562210181751</v>
      </c>
      <c r="I68" s="3">
        <f t="shared" si="11"/>
        <v>0</v>
      </c>
      <c r="J68" s="1">
        <v>0</v>
      </c>
      <c r="K68" s="1">
        <f t="shared" si="14"/>
        <v>0</v>
      </c>
      <c r="L68" s="1">
        <v>0</v>
      </c>
      <c r="M68" s="1">
        <f t="shared" si="15"/>
        <v>0</v>
      </c>
      <c r="N68" s="1">
        <v>0</v>
      </c>
      <c r="AZ68" s="4"/>
      <c r="BH68"/>
    </row>
    <row r="69" spans="1:60" x14ac:dyDescent="0.25">
      <c r="A69" s="119">
        <v>144</v>
      </c>
      <c r="B69" s="1" t="s">
        <v>40</v>
      </c>
      <c r="C69" s="1" t="s">
        <v>538</v>
      </c>
      <c r="D69" s="88" t="s">
        <v>536</v>
      </c>
      <c r="E69" s="1">
        <v>174895.17300000001</v>
      </c>
      <c r="F69" s="1">
        <f>SUM(G68:G75)</f>
        <v>59921.818500000008</v>
      </c>
      <c r="G69" s="1">
        <v>0</v>
      </c>
      <c r="H69" s="3">
        <f t="shared" si="4"/>
        <v>34.261562210181751</v>
      </c>
      <c r="I69" s="3">
        <f t="shared" si="11"/>
        <v>0</v>
      </c>
      <c r="J69" s="1">
        <v>0</v>
      </c>
      <c r="K69" s="1">
        <f t="shared" si="14"/>
        <v>0</v>
      </c>
      <c r="L69" s="1">
        <v>0</v>
      </c>
      <c r="M69" s="1">
        <f t="shared" si="15"/>
        <v>0</v>
      </c>
      <c r="N69" s="1">
        <v>0</v>
      </c>
      <c r="AZ69" s="4"/>
      <c r="BH69"/>
    </row>
    <row r="70" spans="1:60" x14ac:dyDescent="0.25">
      <c r="A70" s="119">
        <v>144</v>
      </c>
      <c r="B70" s="1" t="s">
        <v>40</v>
      </c>
      <c r="C70" s="1" t="s">
        <v>538</v>
      </c>
      <c r="D70" s="1" t="s">
        <v>528</v>
      </c>
      <c r="E70" s="1">
        <v>174895.17300000001</v>
      </c>
      <c r="F70" s="1">
        <f>SUM(G68:G75)</f>
        <v>59921.818500000008</v>
      </c>
      <c r="G70" s="1">
        <v>42748.444600000003</v>
      </c>
      <c r="H70" s="3">
        <f t="shared" si="4"/>
        <v>34.261562210181751</v>
      </c>
      <c r="I70" s="3">
        <f t="shared" si="11"/>
        <v>24.442323859904352</v>
      </c>
      <c r="J70" s="1">
        <v>0</v>
      </c>
      <c r="K70" s="1">
        <f t="shared" si="14"/>
        <v>0</v>
      </c>
      <c r="L70" s="1">
        <v>5</v>
      </c>
      <c r="M70" s="1">
        <f t="shared" si="15"/>
        <v>15.625</v>
      </c>
      <c r="N70" s="1">
        <v>0</v>
      </c>
      <c r="AZ70" s="4"/>
      <c r="BH70"/>
    </row>
    <row r="71" spans="1:60" x14ac:dyDescent="0.25">
      <c r="A71" s="119">
        <v>144</v>
      </c>
      <c r="B71" s="1" t="s">
        <v>40</v>
      </c>
      <c r="C71" s="1" t="s">
        <v>538</v>
      </c>
      <c r="D71" s="1" t="s">
        <v>37</v>
      </c>
      <c r="E71" s="1">
        <v>174895.17300000001</v>
      </c>
      <c r="F71" s="1">
        <f>SUM(G68:G75)</f>
        <v>59921.818500000008</v>
      </c>
      <c r="G71" s="1">
        <v>855.63440000000003</v>
      </c>
      <c r="H71" s="3">
        <f t="shared" si="4"/>
        <v>34.261562210181751</v>
      </c>
      <c r="I71" s="3">
        <f t="shared" si="11"/>
        <v>0.48922699541856424</v>
      </c>
      <c r="J71" s="1">
        <v>0</v>
      </c>
      <c r="K71" s="1">
        <f t="shared" si="14"/>
        <v>0</v>
      </c>
      <c r="L71" s="1">
        <v>1</v>
      </c>
      <c r="M71" s="1">
        <f t="shared" si="15"/>
        <v>3.125</v>
      </c>
      <c r="N71" s="1">
        <v>0</v>
      </c>
      <c r="AZ71" s="4"/>
      <c r="BH71"/>
    </row>
    <row r="72" spans="1:60" x14ac:dyDescent="0.25">
      <c r="A72" s="119">
        <v>144</v>
      </c>
      <c r="B72" s="1" t="s">
        <v>40</v>
      </c>
      <c r="C72" s="1" t="s">
        <v>538</v>
      </c>
      <c r="D72" s="1" t="s">
        <v>531</v>
      </c>
      <c r="E72" s="1">
        <v>174895.17300000001</v>
      </c>
      <c r="F72" s="1">
        <f>SUM(G68:G75)</f>
        <v>59921.818500000008</v>
      </c>
      <c r="G72" s="1">
        <v>0</v>
      </c>
      <c r="H72" s="3">
        <f t="shared" si="4"/>
        <v>34.261562210181751</v>
      </c>
      <c r="I72" s="3">
        <f t="shared" si="11"/>
        <v>0</v>
      </c>
      <c r="J72" s="1">
        <v>0</v>
      </c>
      <c r="K72" s="1">
        <f t="shared" si="14"/>
        <v>0</v>
      </c>
      <c r="L72" s="1">
        <v>0</v>
      </c>
      <c r="M72" s="1">
        <f t="shared" si="15"/>
        <v>0</v>
      </c>
      <c r="N72" s="1">
        <v>0</v>
      </c>
      <c r="AZ72" s="4"/>
      <c r="BH72"/>
    </row>
    <row r="73" spans="1:60" x14ac:dyDescent="0.25">
      <c r="A73" s="119">
        <v>144</v>
      </c>
      <c r="B73" s="1" t="s">
        <v>40</v>
      </c>
      <c r="C73" s="1" t="s">
        <v>538</v>
      </c>
      <c r="D73" s="1" t="s">
        <v>532</v>
      </c>
      <c r="E73" s="1">
        <v>174895.17300000001</v>
      </c>
      <c r="F73" s="1">
        <f>SUM(G68:G75)</f>
        <v>59921.818500000008</v>
      </c>
      <c r="G73" s="1">
        <v>16317.7395</v>
      </c>
      <c r="H73" s="3">
        <f t="shared" si="4"/>
        <v>34.261562210181751</v>
      </c>
      <c r="I73" s="3">
        <f t="shared" si="11"/>
        <v>9.3300113548588328</v>
      </c>
      <c r="J73" s="1">
        <v>5</v>
      </c>
      <c r="K73" s="1">
        <f t="shared" si="14"/>
        <v>15.625</v>
      </c>
      <c r="L73" s="1">
        <v>2</v>
      </c>
      <c r="M73" s="1">
        <f t="shared" si="15"/>
        <v>6.25</v>
      </c>
      <c r="N73" s="1">
        <v>0</v>
      </c>
      <c r="AZ73" s="4"/>
      <c r="BH73"/>
    </row>
    <row r="74" spans="1:60" x14ac:dyDescent="0.25">
      <c r="A74" s="119">
        <v>144</v>
      </c>
      <c r="B74" s="1" t="s">
        <v>40</v>
      </c>
      <c r="C74" s="1" t="s">
        <v>538</v>
      </c>
      <c r="D74" s="1" t="s">
        <v>534</v>
      </c>
      <c r="E74" s="1">
        <v>174895.17300000001</v>
      </c>
      <c r="F74" s="1">
        <f>SUM(G68:G75)</f>
        <v>59921.818500000008</v>
      </c>
      <c r="G74" s="1">
        <v>0</v>
      </c>
      <c r="H74" s="3">
        <f t="shared" si="4"/>
        <v>34.261562210181751</v>
      </c>
      <c r="I74" s="3">
        <f t="shared" si="11"/>
        <v>0</v>
      </c>
      <c r="J74" s="1">
        <v>0</v>
      </c>
      <c r="K74" s="1">
        <f t="shared" si="14"/>
        <v>0</v>
      </c>
      <c r="L74" s="1">
        <v>0</v>
      </c>
      <c r="M74" s="1">
        <f t="shared" si="15"/>
        <v>0</v>
      </c>
      <c r="N74" s="1">
        <v>0</v>
      </c>
      <c r="AZ74" s="4"/>
      <c r="BH74"/>
    </row>
    <row r="75" spans="1:60" x14ac:dyDescent="0.25">
      <c r="A75" s="119">
        <v>144</v>
      </c>
      <c r="B75" s="1" t="s">
        <v>40</v>
      </c>
      <c r="C75" s="1" t="s">
        <v>533</v>
      </c>
      <c r="D75" s="1" t="s">
        <v>533</v>
      </c>
      <c r="E75" s="1">
        <v>174895.17300000001</v>
      </c>
      <c r="F75" s="1">
        <f>SUM(G68:G75)</f>
        <v>59921.818500000008</v>
      </c>
      <c r="G75" s="1">
        <v>0</v>
      </c>
      <c r="H75" s="3">
        <f t="shared" si="4"/>
        <v>34.261562210181751</v>
      </c>
      <c r="I75" s="3">
        <f t="shared" si="11"/>
        <v>0</v>
      </c>
      <c r="J75" s="1">
        <v>0</v>
      </c>
      <c r="K75" s="1">
        <f t="shared" si="14"/>
        <v>0</v>
      </c>
      <c r="L75" s="1">
        <v>0</v>
      </c>
      <c r="M75" s="1">
        <f t="shared" si="15"/>
        <v>0</v>
      </c>
      <c r="N75" s="1">
        <v>0</v>
      </c>
      <c r="AZ75" s="4"/>
      <c r="BH75"/>
    </row>
    <row r="76" spans="1:60" x14ac:dyDescent="0.25">
      <c r="A76" s="119">
        <v>144</v>
      </c>
      <c r="B76" s="1" t="s">
        <v>40</v>
      </c>
      <c r="C76" s="1" t="s">
        <v>535</v>
      </c>
      <c r="D76" s="1" t="s">
        <v>535</v>
      </c>
      <c r="E76" s="1">
        <v>174895.17300000001</v>
      </c>
      <c r="F76" s="1">
        <f>G76</f>
        <v>3529.6690000000235</v>
      </c>
      <c r="G76" s="1">
        <v>3529.6690000000235</v>
      </c>
      <c r="H76" s="3">
        <f t="shared" si="4"/>
        <v>2.018162616757881</v>
      </c>
      <c r="I76" s="3">
        <f t="shared" si="11"/>
        <v>2.018162616757881</v>
      </c>
      <c r="J76" s="1">
        <v>0</v>
      </c>
      <c r="K76" s="1">
        <f t="shared" si="14"/>
        <v>0</v>
      </c>
      <c r="L76" s="1">
        <v>0</v>
      </c>
      <c r="M76" s="1">
        <f t="shared" si="15"/>
        <v>0</v>
      </c>
      <c r="N76" s="1">
        <v>0</v>
      </c>
      <c r="AZ76" s="4"/>
      <c r="BH76"/>
    </row>
    <row r="77" spans="1:60" x14ac:dyDescent="0.25">
      <c r="A77" s="119">
        <v>304</v>
      </c>
      <c r="B77" s="1" t="s">
        <v>40</v>
      </c>
      <c r="C77" s="1" t="s">
        <v>36</v>
      </c>
      <c r="D77" s="1" t="s">
        <v>36</v>
      </c>
      <c r="E77" s="1">
        <v>73800.436000000002</v>
      </c>
      <c r="F77" s="1">
        <f>SUM(G77:G79)</f>
        <v>51864.276999999995</v>
      </c>
      <c r="G77" s="1">
        <f>3412.128+13329.778+11535.811+8300.15+13314.802+1971.608</f>
        <v>51864.276999999995</v>
      </c>
      <c r="H77" s="3">
        <f t="shared" si="4"/>
        <v>70.276382920014171</v>
      </c>
      <c r="I77" s="3">
        <f t="shared" si="11"/>
        <v>70.276382920014171</v>
      </c>
      <c r="J77" s="1">
        <v>14</v>
      </c>
      <c r="K77" s="1">
        <f>(J77*100)/17</f>
        <v>82.352941176470594</v>
      </c>
      <c r="L77" s="1">
        <v>14</v>
      </c>
      <c r="M77" s="1">
        <f>(L77*100)/17</f>
        <v>82.352941176470594</v>
      </c>
      <c r="N77" s="1">
        <v>0</v>
      </c>
      <c r="AZ77" s="4"/>
      <c r="BH77"/>
    </row>
    <row r="78" spans="1:60" x14ac:dyDescent="0.25">
      <c r="A78" s="119">
        <v>304</v>
      </c>
      <c r="B78" s="1" t="s">
        <v>40</v>
      </c>
      <c r="C78" s="1" t="s">
        <v>626</v>
      </c>
      <c r="D78" s="1" t="s">
        <v>8</v>
      </c>
      <c r="E78" s="1">
        <v>73800.436000000002</v>
      </c>
      <c r="F78" s="1">
        <f>SUM(G77:G79)</f>
        <v>51864.276999999995</v>
      </c>
      <c r="G78" s="1">
        <v>0</v>
      </c>
      <c r="H78" s="3">
        <f t="shared" si="4"/>
        <v>70.276382920014171</v>
      </c>
      <c r="I78" s="3">
        <f t="shared" si="11"/>
        <v>0</v>
      </c>
      <c r="J78" s="1">
        <v>0</v>
      </c>
      <c r="K78" s="1">
        <f t="shared" ref="K78:K91" si="16">(J78*100)/17</f>
        <v>0</v>
      </c>
      <c r="L78" s="1">
        <v>0</v>
      </c>
      <c r="M78" s="1">
        <f t="shared" ref="M78:M91" si="17">(L78*100)/17</f>
        <v>0</v>
      </c>
      <c r="N78" s="1">
        <v>0</v>
      </c>
      <c r="AZ78" s="4"/>
      <c r="BH78"/>
    </row>
    <row r="79" spans="1:60" x14ac:dyDescent="0.25">
      <c r="A79" s="119">
        <v>304</v>
      </c>
      <c r="B79" s="1" t="s">
        <v>40</v>
      </c>
      <c r="C79" s="1" t="s">
        <v>626</v>
      </c>
      <c r="D79" s="1" t="s">
        <v>525</v>
      </c>
      <c r="E79" s="1">
        <v>73800.436000000002</v>
      </c>
      <c r="F79" s="1">
        <f>SUM(G77:G79)</f>
        <v>51864.276999999995</v>
      </c>
      <c r="G79" s="1">
        <v>0</v>
      </c>
      <c r="H79" s="3">
        <f t="shared" si="4"/>
        <v>70.276382920014171</v>
      </c>
      <c r="I79" s="3">
        <f t="shared" si="11"/>
        <v>0</v>
      </c>
      <c r="J79" s="1">
        <v>0</v>
      </c>
      <c r="K79" s="1">
        <f t="shared" si="16"/>
        <v>0</v>
      </c>
      <c r="L79" s="1">
        <v>0</v>
      </c>
      <c r="M79" s="1">
        <f t="shared" si="17"/>
        <v>0</v>
      </c>
      <c r="N79" s="1">
        <v>0</v>
      </c>
      <c r="AZ79" s="4"/>
      <c r="BH79"/>
    </row>
    <row r="80" spans="1:60" x14ac:dyDescent="0.25">
      <c r="A80" s="119">
        <v>304</v>
      </c>
      <c r="B80" s="1" t="s">
        <v>40</v>
      </c>
      <c r="C80" s="1" t="s">
        <v>537</v>
      </c>
      <c r="D80" s="1" t="s">
        <v>529</v>
      </c>
      <c r="E80" s="1">
        <v>73800.436000000002</v>
      </c>
      <c r="F80" s="1">
        <f>SUM(G80:G82)</f>
        <v>17128.725000000006</v>
      </c>
      <c r="G80" s="1">
        <v>0</v>
      </c>
      <c r="H80" s="3">
        <f t="shared" si="4"/>
        <v>23.209517352986918</v>
      </c>
      <c r="I80" s="3">
        <f t="shared" si="11"/>
        <v>0</v>
      </c>
      <c r="J80" s="1">
        <v>0</v>
      </c>
      <c r="K80" s="1">
        <f t="shared" si="16"/>
        <v>0</v>
      </c>
      <c r="L80" s="1">
        <v>0</v>
      </c>
      <c r="M80" s="1">
        <f t="shared" si="17"/>
        <v>0</v>
      </c>
      <c r="N80" s="1">
        <v>0</v>
      </c>
      <c r="AZ80" s="4"/>
      <c r="BH80"/>
    </row>
    <row r="81" spans="1:60" x14ac:dyDescent="0.25">
      <c r="A81" s="119">
        <v>304</v>
      </c>
      <c r="B81" s="1" t="s">
        <v>40</v>
      </c>
      <c r="C81" s="1" t="s">
        <v>537</v>
      </c>
      <c r="D81" s="1" t="s">
        <v>530</v>
      </c>
      <c r="E81" s="1">
        <v>73800.436000000002</v>
      </c>
      <c r="F81" s="1">
        <f>SUM(G80:G82)</f>
        <v>17128.725000000006</v>
      </c>
      <c r="G81" s="1">
        <v>0</v>
      </c>
      <c r="H81" s="3">
        <f t="shared" si="4"/>
        <v>23.209517352986918</v>
      </c>
      <c r="I81" s="3">
        <f t="shared" si="11"/>
        <v>0</v>
      </c>
      <c r="J81" s="1">
        <v>0</v>
      </c>
      <c r="K81" s="1">
        <f t="shared" si="16"/>
        <v>0</v>
      </c>
      <c r="L81" s="1">
        <v>0</v>
      </c>
      <c r="M81" s="1">
        <f t="shared" si="17"/>
        <v>0</v>
      </c>
      <c r="N81" s="1">
        <v>0</v>
      </c>
      <c r="AZ81" s="4"/>
      <c r="BH81"/>
    </row>
    <row r="82" spans="1:60" x14ac:dyDescent="0.25">
      <c r="A82" s="119">
        <v>304</v>
      </c>
      <c r="B82" s="1" t="s">
        <v>40</v>
      </c>
      <c r="C82" s="1" t="s">
        <v>537</v>
      </c>
      <c r="D82" s="1" t="s">
        <v>526</v>
      </c>
      <c r="E82" s="1">
        <v>73800.436000000002</v>
      </c>
      <c r="F82" s="1">
        <f>SUM(G80:G82)</f>
        <v>17128.725000000006</v>
      </c>
      <c r="G82" s="1">
        <f>E77-SUM(G77,G84:G86)</f>
        <v>17128.725000000006</v>
      </c>
      <c r="H82" s="3">
        <f t="shared" ref="H82:H145" si="18">(F82*100)/E82</f>
        <v>23.209517352986918</v>
      </c>
      <c r="I82" s="3">
        <f t="shared" si="11"/>
        <v>23.209517352986918</v>
      </c>
      <c r="J82" s="1">
        <v>1</v>
      </c>
      <c r="K82" s="1">
        <f t="shared" si="16"/>
        <v>5.882352941176471</v>
      </c>
      <c r="L82" s="1">
        <v>1</v>
      </c>
      <c r="M82" s="1">
        <f t="shared" si="17"/>
        <v>5.882352941176471</v>
      </c>
      <c r="N82" s="1">
        <v>0</v>
      </c>
      <c r="AZ82" s="4"/>
      <c r="BH82"/>
    </row>
    <row r="83" spans="1:60" x14ac:dyDescent="0.25">
      <c r="A83" s="119">
        <v>304</v>
      </c>
      <c r="B83" s="1" t="s">
        <v>40</v>
      </c>
      <c r="C83" s="1" t="s">
        <v>538</v>
      </c>
      <c r="D83" s="1" t="s">
        <v>527</v>
      </c>
      <c r="E83" s="1">
        <v>73800.436000000002</v>
      </c>
      <c r="F83" s="1">
        <f>SUM(G83:G90)</f>
        <v>4807.4340000000002</v>
      </c>
      <c r="G83" s="1">
        <v>0</v>
      </c>
      <c r="H83" s="3">
        <f t="shared" si="18"/>
        <v>6.5140997269989027</v>
      </c>
      <c r="I83" s="3">
        <f t="shared" si="11"/>
        <v>0</v>
      </c>
      <c r="J83" s="1">
        <v>0</v>
      </c>
      <c r="K83" s="1">
        <f t="shared" si="16"/>
        <v>0</v>
      </c>
      <c r="L83" s="1">
        <v>0</v>
      </c>
      <c r="M83" s="1">
        <f t="shared" si="17"/>
        <v>0</v>
      </c>
      <c r="N83" s="1">
        <v>0</v>
      </c>
      <c r="AZ83" s="4"/>
      <c r="BH83"/>
    </row>
    <row r="84" spans="1:60" x14ac:dyDescent="0.25">
      <c r="A84" s="119">
        <v>304</v>
      </c>
      <c r="B84" s="1" t="s">
        <v>40</v>
      </c>
      <c r="C84" s="1" t="s">
        <v>538</v>
      </c>
      <c r="D84" s="88" t="s">
        <v>536</v>
      </c>
      <c r="E84" s="1">
        <v>73800.436000000002</v>
      </c>
      <c r="F84" s="1">
        <f>SUM(G83:G90)</f>
        <v>4807.4340000000002</v>
      </c>
      <c r="G84" s="1">
        <v>2347.0070000000001</v>
      </c>
      <c r="H84" s="3">
        <f t="shared" si="18"/>
        <v>6.5140997269989027</v>
      </c>
      <c r="I84" s="3">
        <f t="shared" si="11"/>
        <v>3.1802074990451277</v>
      </c>
      <c r="J84" s="1">
        <v>0</v>
      </c>
      <c r="K84" s="1">
        <f t="shared" si="16"/>
        <v>0</v>
      </c>
      <c r="L84" s="1">
        <v>2</v>
      </c>
      <c r="M84" s="1">
        <f t="shared" si="17"/>
        <v>11.764705882352942</v>
      </c>
      <c r="N84" s="1">
        <v>0</v>
      </c>
      <c r="AZ84" s="4"/>
      <c r="BH84"/>
    </row>
    <row r="85" spans="1:60" x14ac:dyDescent="0.25">
      <c r="A85" s="119">
        <v>304</v>
      </c>
      <c r="B85" s="1" t="s">
        <v>40</v>
      </c>
      <c r="C85" s="1" t="s">
        <v>538</v>
      </c>
      <c r="D85" s="1" t="s">
        <v>528</v>
      </c>
      <c r="E85" s="1">
        <v>73800.436000000002</v>
      </c>
      <c r="F85" s="1">
        <f>SUM(G83:G90)</f>
        <v>4807.4340000000002</v>
      </c>
      <c r="G85" s="1">
        <v>1117.6420000000001</v>
      </c>
      <c r="H85" s="3">
        <f t="shared" si="18"/>
        <v>6.5140997269989027</v>
      </c>
      <c r="I85" s="3">
        <f t="shared" si="11"/>
        <v>1.5144111072731332</v>
      </c>
      <c r="J85" s="1">
        <v>0</v>
      </c>
      <c r="K85" s="1">
        <f t="shared" si="16"/>
        <v>0</v>
      </c>
      <c r="L85" s="1">
        <v>0</v>
      </c>
      <c r="M85" s="1">
        <f t="shared" si="17"/>
        <v>0</v>
      </c>
      <c r="N85" s="1">
        <v>0</v>
      </c>
      <c r="AZ85" s="4"/>
      <c r="BH85"/>
    </row>
    <row r="86" spans="1:60" x14ac:dyDescent="0.25">
      <c r="A86" s="119">
        <v>304</v>
      </c>
      <c r="B86" s="1" t="s">
        <v>40</v>
      </c>
      <c r="C86" s="1" t="s">
        <v>538</v>
      </c>
      <c r="D86" s="1" t="s">
        <v>37</v>
      </c>
      <c r="E86" s="1">
        <v>73800.436000000002</v>
      </c>
      <c r="F86" s="1">
        <f>SUM(G83:G90)</f>
        <v>4807.4340000000002</v>
      </c>
      <c r="G86" s="1">
        <f>845.417+497.368</f>
        <v>1342.7850000000001</v>
      </c>
      <c r="H86" s="3">
        <f t="shared" si="18"/>
        <v>6.5140997269989027</v>
      </c>
      <c r="I86" s="3">
        <f t="shared" si="11"/>
        <v>1.8194811206806421</v>
      </c>
      <c r="J86" s="1">
        <v>2</v>
      </c>
      <c r="K86" s="1">
        <f t="shared" si="16"/>
        <v>11.764705882352942</v>
      </c>
      <c r="L86" s="1">
        <v>0</v>
      </c>
      <c r="M86" s="1">
        <f t="shared" si="17"/>
        <v>0</v>
      </c>
      <c r="N86" s="1">
        <v>0</v>
      </c>
      <c r="AZ86" s="4"/>
      <c r="BH86"/>
    </row>
    <row r="87" spans="1:60" x14ac:dyDescent="0.25">
      <c r="A87" s="119">
        <v>304</v>
      </c>
      <c r="B87" s="1" t="s">
        <v>40</v>
      </c>
      <c r="C87" s="1" t="s">
        <v>538</v>
      </c>
      <c r="D87" s="1" t="s">
        <v>531</v>
      </c>
      <c r="E87" s="1">
        <v>73800.436000000002</v>
      </c>
      <c r="F87" s="1">
        <f>SUM(G83:G90)</f>
        <v>4807.4340000000002</v>
      </c>
      <c r="G87" s="1">
        <v>0</v>
      </c>
      <c r="H87" s="3">
        <f t="shared" si="18"/>
        <v>6.5140997269989027</v>
      </c>
      <c r="I87" s="3">
        <f t="shared" si="11"/>
        <v>0</v>
      </c>
      <c r="J87" s="1">
        <v>0</v>
      </c>
      <c r="K87" s="1">
        <f t="shared" si="16"/>
        <v>0</v>
      </c>
      <c r="L87" s="1">
        <v>0</v>
      </c>
      <c r="M87" s="1">
        <f t="shared" si="17"/>
        <v>0</v>
      </c>
      <c r="N87" s="1">
        <v>0</v>
      </c>
      <c r="AZ87" s="4"/>
      <c r="BH87"/>
    </row>
    <row r="88" spans="1:60" x14ac:dyDescent="0.25">
      <c r="A88" s="119">
        <v>304</v>
      </c>
      <c r="B88" s="1" t="s">
        <v>40</v>
      </c>
      <c r="C88" s="1" t="s">
        <v>538</v>
      </c>
      <c r="D88" s="1" t="s">
        <v>532</v>
      </c>
      <c r="E88" s="1">
        <v>73800.436000000002</v>
      </c>
      <c r="F88" s="1">
        <f>SUM(G83:G90)</f>
        <v>4807.4340000000002</v>
      </c>
      <c r="G88" s="1">
        <v>0</v>
      </c>
      <c r="H88" s="3">
        <f t="shared" si="18"/>
        <v>6.5140997269989027</v>
      </c>
      <c r="I88" s="3">
        <f t="shared" si="11"/>
        <v>0</v>
      </c>
      <c r="J88" s="1">
        <v>0</v>
      </c>
      <c r="K88" s="1">
        <f t="shared" si="16"/>
        <v>0</v>
      </c>
      <c r="L88" s="1">
        <v>0</v>
      </c>
      <c r="M88" s="1">
        <f t="shared" si="17"/>
        <v>0</v>
      </c>
      <c r="N88" s="1">
        <v>0</v>
      </c>
      <c r="AZ88" s="4"/>
      <c r="BH88"/>
    </row>
    <row r="89" spans="1:60" x14ac:dyDescent="0.25">
      <c r="A89" s="119">
        <v>304</v>
      </c>
      <c r="B89" s="1" t="s">
        <v>40</v>
      </c>
      <c r="C89" s="1" t="s">
        <v>538</v>
      </c>
      <c r="D89" s="1" t="s">
        <v>534</v>
      </c>
      <c r="E89" s="1">
        <v>73800.436000000002</v>
      </c>
      <c r="F89" s="1">
        <f>SUM(G83:G90)</f>
        <v>4807.4340000000002</v>
      </c>
      <c r="G89" s="1">
        <v>0</v>
      </c>
      <c r="H89" s="3">
        <f t="shared" si="18"/>
        <v>6.5140997269989027</v>
      </c>
      <c r="I89" s="3">
        <f t="shared" si="11"/>
        <v>0</v>
      </c>
      <c r="J89" s="1">
        <v>0</v>
      </c>
      <c r="K89" s="1">
        <f t="shared" si="16"/>
        <v>0</v>
      </c>
      <c r="L89" s="1">
        <v>0</v>
      </c>
      <c r="M89" s="1">
        <f t="shared" si="17"/>
        <v>0</v>
      </c>
      <c r="N89" s="1">
        <v>0</v>
      </c>
      <c r="AZ89" s="4"/>
      <c r="BH89"/>
    </row>
    <row r="90" spans="1:60" x14ac:dyDescent="0.25">
      <c r="A90" s="119">
        <v>304</v>
      </c>
      <c r="B90" s="1" t="s">
        <v>40</v>
      </c>
      <c r="C90" s="1" t="s">
        <v>533</v>
      </c>
      <c r="D90" s="1" t="s">
        <v>533</v>
      </c>
      <c r="E90" s="1">
        <v>73800.436000000002</v>
      </c>
      <c r="F90" s="1">
        <f>SUM(G83:G90)</f>
        <v>4807.4340000000002</v>
      </c>
      <c r="G90" s="1">
        <v>0</v>
      </c>
      <c r="H90" s="3">
        <f t="shared" si="18"/>
        <v>6.5140997269989027</v>
      </c>
      <c r="I90" s="3">
        <f t="shared" si="11"/>
        <v>0</v>
      </c>
      <c r="J90" s="1">
        <v>0</v>
      </c>
      <c r="K90" s="1">
        <f t="shared" si="16"/>
        <v>0</v>
      </c>
      <c r="L90" s="1">
        <v>0</v>
      </c>
      <c r="M90" s="1">
        <f t="shared" si="17"/>
        <v>0</v>
      </c>
      <c r="N90" s="1">
        <v>0</v>
      </c>
      <c r="AZ90" s="4"/>
      <c r="BH90"/>
    </row>
    <row r="91" spans="1:60" x14ac:dyDescent="0.25">
      <c r="A91" s="119">
        <v>304</v>
      </c>
      <c r="B91" s="1" t="s">
        <v>40</v>
      </c>
      <c r="C91" s="1" t="s">
        <v>535</v>
      </c>
      <c r="D91" s="1" t="s">
        <v>535</v>
      </c>
      <c r="E91" s="1">
        <v>73800.436000000002</v>
      </c>
      <c r="F91" s="1">
        <f>G91</f>
        <v>0</v>
      </c>
      <c r="G91" s="1">
        <v>0</v>
      </c>
      <c r="H91" s="3">
        <f t="shared" si="18"/>
        <v>0</v>
      </c>
      <c r="I91" s="3">
        <f t="shared" si="11"/>
        <v>0</v>
      </c>
      <c r="J91" s="1">
        <v>0</v>
      </c>
      <c r="K91" s="1">
        <f t="shared" si="16"/>
        <v>0</v>
      </c>
      <c r="L91" s="1">
        <v>0</v>
      </c>
      <c r="M91" s="1">
        <f t="shared" si="17"/>
        <v>0</v>
      </c>
      <c r="N91" s="1">
        <v>0</v>
      </c>
      <c r="AZ91" s="4"/>
      <c r="BH91"/>
    </row>
    <row r="92" spans="1:60" x14ac:dyDescent="0.25">
      <c r="A92" s="119" t="s">
        <v>4</v>
      </c>
      <c r="B92" s="1" t="s">
        <v>40</v>
      </c>
      <c r="C92" s="1" t="s">
        <v>36</v>
      </c>
      <c r="D92" s="1" t="s">
        <v>36</v>
      </c>
      <c r="E92" s="1">
        <v>60437.012999999999</v>
      </c>
      <c r="F92" s="1">
        <f>SUM(G92:G94)</f>
        <v>34716.239000000001</v>
      </c>
      <c r="G92" s="1">
        <f>9576.993+10261.717+4372.792+9808.655+696.082</f>
        <v>34716.239000000001</v>
      </c>
      <c r="H92" s="3">
        <f t="shared" si="18"/>
        <v>57.44201653380852</v>
      </c>
      <c r="I92" s="3">
        <f t="shared" si="11"/>
        <v>57.44201653380852</v>
      </c>
      <c r="J92" s="1">
        <v>18</v>
      </c>
      <c r="K92" s="1">
        <f>(J92*100)/18</f>
        <v>100</v>
      </c>
      <c r="L92" s="1">
        <v>8</v>
      </c>
      <c r="M92" s="1">
        <f>(L92*100)/18</f>
        <v>44.444444444444443</v>
      </c>
      <c r="N92" s="1">
        <v>0</v>
      </c>
      <c r="AZ92" s="4"/>
      <c r="BH92"/>
    </row>
    <row r="93" spans="1:60" x14ac:dyDescent="0.25">
      <c r="A93" s="119" t="s">
        <v>4</v>
      </c>
      <c r="B93" s="1" t="s">
        <v>40</v>
      </c>
      <c r="C93" s="1" t="s">
        <v>626</v>
      </c>
      <c r="D93" s="1" t="s">
        <v>8</v>
      </c>
      <c r="E93" s="1">
        <v>60437.012999999999</v>
      </c>
      <c r="F93" s="1">
        <f>SUM(G92:G94)</f>
        <v>34716.239000000001</v>
      </c>
      <c r="G93" s="1">
        <v>0</v>
      </c>
      <c r="H93" s="3">
        <f t="shared" si="18"/>
        <v>57.44201653380852</v>
      </c>
      <c r="I93" s="3">
        <f t="shared" si="11"/>
        <v>0</v>
      </c>
      <c r="J93" s="1">
        <v>0</v>
      </c>
      <c r="K93" s="1">
        <f t="shared" ref="K93:K106" si="19">(J93*100)/18</f>
        <v>0</v>
      </c>
      <c r="L93" s="1">
        <v>0</v>
      </c>
      <c r="M93" s="1">
        <f t="shared" ref="M93:M106" si="20">(L93*100)/18</f>
        <v>0</v>
      </c>
      <c r="N93" s="1">
        <v>0</v>
      </c>
      <c r="AZ93" s="4"/>
      <c r="BH93"/>
    </row>
    <row r="94" spans="1:60" x14ac:dyDescent="0.25">
      <c r="A94" s="119" t="s">
        <v>4</v>
      </c>
      <c r="B94" s="1" t="s">
        <v>40</v>
      </c>
      <c r="C94" s="1" t="s">
        <v>626</v>
      </c>
      <c r="D94" s="1" t="s">
        <v>525</v>
      </c>
      <c r="E94" s="1">
        <v>60437.012999999999</v>
      </c>
      <c r="F94" s="1">
        <f>SUM(G92:G94)</f>
        <v>34716.239000000001</v>
      </c>
      <c r="G94" s="1">
        <v>0</v>
      </c>
      <c r="H94" s="3">
        <f t="shared" si="18"/>
        <v>57.44201653380852</v>
      </c>
      <c r="I94" s="3">
        <f t="shared" si="11"/>
        <v>0</v>
      </c>
      <c r="J94" s="1">
        <v>0</v>
      </c>
      <c r="K94" s="1">
        <f t="shared" si="19"/>
        <v>0</v>
      </c>
      <c r="L94" s="1">
        <v>0</v>
      </c>
      <c r="M94" s="1">
        <f t="shared" si="20"/>
        <v>0</v>
      </c>
      <c r="N94" s="1">
        <v>0</v>
      </c>
      <c r="AZ94" s="4"/>
      <c r="BH94"/>
    </row>
    <row r="95" spans="1:60" x14ac:dyDescent="0.25">
      <c r="A95" s="119" t="s">
        <v>4</v>
      </c>
      <c r="B95" s="1" t="s">
        <v>40</v>
      </c>
      <c r="C95" s="1" t="s">
        <v>537</v>
      </c>
      <c r="D95" s="1" t="s">
        <v>529</v>
      </c>
      <c r="E95" s="1">
        <v>60437.012999999999</v>
      </c>
      <c r="F95" s="1">
        <f>SUM(G95:G97)</f>
        <v>3848.898000000001</v>
      </c>
      <c r="G95" s="1">
        <v>0</v>
      </c>
      <c r="H95" s="3">
        <f t="shared" si="18"/>
        <v>6.3684451116073539</v>
      </c>
      <c r="I95" s="3">
        <f t="shared" si="11"/>
        <v>0</v>
      </c>
      <c r="J95" s="1">
        <v>0</v>
      </c>
      <c r="K95" s="1">
        <f t="shared" si="19"/>
        <v>0</v>
      </c>
      <c r="L95" s="1">
        <v>0</v>
      </c>
      <c r="M95" s="1">
        <f t="shared" si="20"/>
        <v>0</v>
      </c>
      <c r="N95" s="1">
        <v>0</v>
      </c>
      <c r="AZ95" s="4"/>
      <c r="BH95"/>
    </row>
    <row r="96" spans="1:60" x14ac:dyDescent="0.25">
      <c r="A96" s="119" t="s">
        <v>4</v>
      </c>
      <c r="B96" s="1" t="s">
        <v>40</v>
      </c>
      <c r="C96" s="1" t="s">
        <v>537</v>
      </c>
      <c r="D96" s="1" t="s">
        <v>530</v>
      </c>
      <c r="E96" s="1">
        <v>60437.012999999999</v>
      </c>
      <c r="F96" s="1">
        <f>SUM(G95:G97)</f>
        <v>3848.898000000001</v>
      </c>
      <c r="G96" s="1">
        <v>0</v>
      </c>
      <c r="H96" s="3">
        <f t="shared" si="18"/>
        <v>6.3684451116073539</v>
      </c>
      <c r="I96" s="3">
        <f t="shared" si="11"/>
        <v>0</v>
      </c>
      <c r="J96" s="1">
        <v>0</v>
      </c>
      <c r="K96" s="1">
        <f t="shared" si="19"/>
        <v>0</v>
      </c>
      <c r="L96" s="1">
        <v>0</v>
      </c>
      <c r="M96" s="1">
        <f t="shared" si="20"/>
        <v>0</v>
      </c>
      <c r="N96" s="1">
        <v>0</v>
      </c>
      <c r="AZ96" s="4"/>
      <c r="BH96"/>
    </row>
    <row r="97" spans="1:60" x14ac:dyDescent="0.25">
      <c r="A97" s="119" t="s">
        <v>4</v>
      </c>
      <c r="B97" s="1" t="s">
        <v>40</v>
      </c>
      <c r="C97" s="1" t="s">
        <v>537</v>
      </c>
      <c r="D97" s="1" t="s">
        <v>526</v>
      </c>
      <c r="E97" s="1">
        <v>60437.012999999999</v>
      </c>
      <c r="F97" s="1">
        <f>SUM(G95:G97)</f>
        <v>3848.898000000001</v>
      </c>
      <c r="G97" s="1">
        <f>E97-SUM(G92,G100:G101,G105:G106)</f>
        <v>3848.898000000001</v>
      </c>
      <c r="H97" s="3">
        <f t="shared" si="18"/>
        <v>6.3684451116073539</v>
      </c>
      <c r="I97" s="3">
        <f t="shared" si="11"/>
        <v>6.3684451116073539</v>
      </c>
      <c r="J97" s="1">
        <v>0</v>
      </c>
      <c r="K97" s="1">
        <f t="shared" si="19"/>
        <v>0</v>
      </c>
      <c r="L97" s="1">
        <v>0</v>
      </c>
      <c r="M97" s="1">
        <f t="shared" si="20"/>
        <v>0</v>
      </c>
      <c r="N97" s="1">
        <v>0</v>
      </c>
      <c r="AZ97" s="4"/>
      <c r="BH97"/>
    </row>
    <row r="98" spans="1:60" x14ac:dyDescent="0.25">
      <c r="A98" s="119" t="s">
        <v>4</v>
      </c>
      <c r="B98" s="1" t="s">
        <v>40</v>
      </c>
      <c r="C98" s="1" t="s">
        <v>538</v>
      </c>
      <c r="D98" s="1" t="s">
        <v>527</v>
      </c>
      <c r="E98" s="1">
        <v>60437.012999999999</v>
      </c>
      <c r="F98" s="1">
        <f>SUM(G98:G105)</f>
        <v>20909.203999999998</v>
      </c>
      <c r="G98" s="1">
        <v>0</v>
      </c>
      <c r="H98" s="3">
        <f t="shared" si="18"/>
        <v>34.596686636382906</v>
      </c>
      <c r="I98" s="3">
        <f t="shared" si="11"/>
        <v>0</v>
      </c>
      <c r="J98" s="1">
        <v>0</v>
      </c>
      <c r="K98" s="1">
        <f t="shared" si="19"/>
        <v>0</v>
      </c>
      <c r="L98" s="1">
        <v>0</v>
      </c>
      <c r="M98" s="1">
        <f t="shared" si="20"/>
        <v>0</v>
      </c>
      <c r="N98" s="1">
        <v>0</v>
      </c>
      <c r="AZ98" s="4"/>
      <c r="BH98"/>
    </row>
    <row r="99" spans="1:60" x14ac:dyDescent="0.25">
      <c r="A99" s="119" t="s">
        <v>4</v>
      </c>
      <c r="B99" s="1" t="s">
        <v>40</v>
      </c>
      <c r="C99" s="1" t="s">
        <v>538</v>
      </c>
      <c r="D99" s="88" t="s">
        <v>536</v>
      </c>
      <c r="E99" s="1">
        <v>60437.012999999999</v>
      </c>
      <c r="F99" s="1">
        <f>SUM(G98:G105)</f>
        <v>20909.203999999998</v>
      </c>
      <c r="G99" s="1">
        <v>0</v>
      </c>
      <c r="H99" s="3">
        <f t="shared" si="18"/>
        <v>34.596686636382906</v>
      </c>
      <c r="I99" s="3">
        <f t="shared" si="11"/>
        <v>0</v>
      </c>
      <c r="J99" s="1">
        <v>0</v>
      </c>
      <c r="K99" s="1">
        <f t="shared" si="19"/>
        <v>0</v>
      </c>
      <c r="L99" s="1">
        <v>0</v>
      </c>
      <c r="M99" s="1">
        <f t="shared" si="20"/>
        <v>0</v>
      </c>
      <c r="N99" s="1">
        <v>0</v>
      </c>
      <c r="AZ99" s="4"/>
      <c r="BH99"/>
    </row>
    <row r="100" spans="1:60" x14ac:dyDescent="0.25">
      <c r="A100" s="119" t="s">
        <v>4</v>
      </c>
      <c r="B100" s="1" t="s">
        <v>40</v>
      </c>
      <c r="C100" s="1" t="s">
        <v>538</v>
      </c>
      <c r="D100" s="1" t="s">
        <v>528</v>
      </c>
      <c r="E100" s="1">
        <v>60437.012999999999</v>
      </c>
      <c r="F100" s="1">
        <f>SUM(G98:G105)</f>
        <v>20909.203999999998</v>
      </c>
      <c r="G100" s="1">
        <v>5174.6949999999997</v>
      </c>
      <c r="H100" s="3">
        <f t="shared" si="18"/>
        <v>34.596686636382906</v>
      </c>
      <c r="I100" s="3">
        <f t="shared" si="11"/>
        <v>8.5621289721912639</v>
      </c>
      <c r="J100" s="1">
        <v>0</v>
      </c>
      <c r="K100" s="1">
        <f t="shared" si="19"/>
        <v>0</v>
      </c>
      <c r="L100" s="1">
        <v>1</v>
      </c>
      <c r="M100" s="1">
        <f t="shared" si="20"/>
        <v>5.5555555555555554</v>
      </c>
      <c r="N100" s="1">
        <v>0</v>
      </c>
      <c r="AZ100" s="4"/>
      <c r="BH100"/>
    </row>
    <row r="101" spans="1:60" x14ac:dyDescent="0.25">
      <c r="A101" s="119" t="s">
        <v>4</v>
      </c>
      <c r="B101" s="1" t="s">
        <v>40</v>
      </c>
      <c r="C101" s="1" t="s">
        <v>538</v>
      </c>
      <c r="D101" s="1" t="s">
        <v>37</v>
      </c>
      <c r="E101" s="1">
        <v>60437.012999999999</v>
      </c>
      <c r="F101" s="1">
        <f>SUM(G98:G105)</f>
        <v>20909.203999999998</v>
      </c>
      <c r="G101" s="1">
        <v>41.698999999999998</v>
      </c>
      <c r="H101" s="3">
        <f t="shared" si="18"/>
        <v>34.596686636382906</v>
      </c>
      <c r="I101" s="3">
        <f t="shared" si="11"/>
        <v>6.8995798981660458E-2</v>
      </c>
      <c r="J101" s="1">
        <v>0</v>
      </c>
      <c r="K101" s="1">
        <f t="shared" si="19"/>
        <v>0</v>
      </c>
      <c r="L101" s="1">
        <v>0</v>
      </c>
      <c r="M101" s="1">
        <f t="shared" si="20"/>
        <v>0</v>
      </c>
      <c r="N101" s="1">
        <v>0</v>
      </c>
      <c r="AZ101" s="4"/>
      <c r="BH101"/>
    </row>
    <row r="102" spans="1:60" x14ac:dyDescent="0.25">
      <c r="A102" s="119" t="s">
        <v>4</v>
      </c>
      <c r="B102" s="1" t="s">
        <v>40</v>
      </c>
      <c r="C102" s="1" t="s">
        <v>538</v>
      </c>
      <c r="D102" s="1" t="s">
        <v>531</v>
      </c>
      <c r="E102" s="1">
        <v>60437.012999999999</v>
      </c>
      <c r="F102" s="1">
        <f>SUM(G98:G105)</f>
        <v>20909.203999999998</v>
      </c>
      <c r="G102" s="1">
        <v>0</v>
      </c>
      <c r="H102" s="3">
        <f t="shared" si="18"/>
        <v>34.596686636382906</v>
      </c>
      <c r="I102" s="3">
        <f t="shared" si="11"/>
        <v>0</v>
      </c>
      <c r="J102" s="1">
        <v>0</v>
      </c>
      <c r="K102" s="1">
        <f t="shared" si="19"/>
        <v>0</v>
      </c>
      <c r="L102" s="1">
        <v>0</v>
      </c>
      <c r="M102" s="1">
        <f t="shared" si="20"/>
        <v>0</v>
      </c>
      <c r="N102" s="1">
        <v>0</v>
      </c>
      <c r="AZ102" s="4"/>
      <c r="BH102"/>
    </row>
    <row r="103" spans="1:60" x14ac:dyDescent="0.25">
      <c r="A103" s="119" t="s">
        <v>4</v>
      </c>
      <c r="B103" s="1" t="s">
        <v>40</v>
      </c>
      <c r="C103" s="1" t="s">
        <v>538</v>
      </c>
      <c r="D103" s="1" t="s">
        <v>532</v>
      </c>
      <c r="E103" s="1">
        <v>60437.012999999999</v>
      </c>
      <c r="F103" s="1">
        <f>SUM(G98:G105)</f>
        <v>20909.203999999998</v>
      </c>
      <c r="G103" s="1">
        <v>0</v>
      </c>
      <c r="H103" s="3">
        <f t="shared" si="18"/>
        <v>34.596686636382906</v>
      </c>
      <c r="I103" s="3">
        <f t="shared" si="11"/>
        <v>0</v>
      </c>
      <c r="J103" s="1">
        <v>0</v>
      </c>
      <c r="K103" s="1">
        <f t="shared" si="19"/>
        <v>0</v>
      </c>
      <c r="L103" s="1">
        <v>0</v>
      </c>
      <c r="M103" s="1">
        <f t="shared" si="20"/>
        <v>0</v>
      </c>
      <c r="N103" s="1">
        <v>0</v>
      </c>
      <c r="AZ103" s="4"/>
      <c r="BH103"/>
    </row>
    <row r="104" spans="1:60" x14ac:dyDescent="0.25">
      <c r="A104" s="119" t="s">
        <v>4</v>
      </c>
      <c r="B104" s="1" t="s">
        <v>40</v>
      </c>
      <c r="C104" s="1" t="s">
        <v>538</v>
      </c>
      <c r="D104" s="1" t="s">
        <v>534</v>
      </c>
      <c r="E104" s="1">
        <v>60437.012999999999</v>
      </c>
      <c r="F104" s="1">
        <f>SUM(G98:G105)</f>
        <v>20909.203999999998</v>
      </c>
      <c r="G104" s="1">
        <v>0</v>
      </c>
      <c r="H104" s="3">
        <f t="shared" si="18"/>
        <v>34.596686636382906</v>
      </c>
      <c r="I104" s="3">
        <f t="shared" si="11"/>
        <v>0</v>
      </c>
      <c r="J104" s="1">
        <v>0</v>
      </c>
      <c r="K104" s="1">
        <f t="shared" si="19"/>
        <v>0</v>
      </c>
      <c r="L104" s="1">
        <v>0</v>
      </c>
      <c r="M104" s="1">
        <f t="shared" si="20"/>
        <v>0</v>
      </c>
      <c r="N104" s="1">
        <v>0</v>
      </c>
    </row>
    <row r="105" spans="1:60" x14ac:dyDescent="0.25">
      <c r="A105" s="119" t="s">
        <v>4</v>
      </c>
      <c r="B105" s="1" t="s">
        <v>40</v>
      </c>
      <c r="C105" s="1" t="s">
        <v>533</v>
      </c>
      <c r="D105" s="1" t="s">
        <v>533</v>
      </c>
      <c r="E105" s="1">
        <v>60437.012999999999</v>
      </c>
      <c r="F105" s="1">
        <f>SUM(G98:G105)</f>
        <v>20909.203999999998</v>
      </c>
      <c r="G105" s="1">
        <v>15692.81</v>
      </c>
      <c r="H105" s="3">
        <f t="shared" si="18"/>
        <v>34.596686636382906</v>
      </c>
      <c r="I105" s="3">
        <f t="shared" si="11"/>
        <v>25.965561865209985</v>
      </c>
      <c r="J105" s="1">
        <v>0</v>
      </c>
      <c r="K105" s="1">
        <f t="shared" si="19"/>
        <v>0</v>
      </c>
      <c r="L105" s="1">
        <v>9</v>
      </c>
      <c r="M105" s="1">
        <f t="shared" si="20"/>
        <v>50</v>
      </c>
      <c r="N105" s="1">
        <v>0</v>
      </c>
    </row>
    <row r="106" spans="1:60" x14ac:dyDescent="0.25">
      <c r="A106" s="119" t="s">
        <v>4</v>
      </c>
      <c r="B106" s="1" t="s">
        <v>40</v>
      </c>
      <c r="C106" s="1" t="s">
        <v>535</v>
      </c>
      <c r="D106" s="1" t="s">
        <v>535</v>
      </c>
      <c r="E106" s="1">
        <v>60437.012999999999</v>
      </c>
      <c r="F106" s="1">
        <f>G106</f>
        <v>962.67200000000003</v>
      </c>
      <c r="G106" s="1">
        <v>962.67200000000003</v>
      </c>
      <c r="H106" s="3">
        <f t="shared" si="18"/>
        <v>1.5928517182012287</v>
      </c>
      <c r="I106" s="3">
        <f t="shared" si="11"/>
        <v>1.5928517182012287</v>
      </c>
      <c r="J106" s="1">
        <v>0</v>
      </c>
      <c r="K106" s="1">
        <f t="shared" si="19"/>
        <v>0</v>
      </c>
      <c r="L106" s="1">
        <v>0</v>
      </c>
      <c r="M106" s="1">
        <f t="shared" si="20"/>
        <v>0</v>
      </c>
      <c r="N106" s="1">
        <v>0</v>
      </c>
    </row>
    <row r="107" spans="1:60" x14ac:dyDescent="0.25">
      <c r="A107" s="119">
        <v>164</v>
      </c>
      <c r="B107" s="1" t="s">
        <v>41</v>
      </c>
      <c r="C107" s="1" t="s">
        <v>36</v>
      </c>
      <c r="D107" s="1" t="s">
        <v>36</v>
      </c>
      <c r="E107" s="1">
        <v>8983.4750000000004</v>
      </c>
      <c r="F107" s="1">
        <f>SUM(G107:G109)</f>
        <v>2430.567</v>
      </c>
      <c r="G107" s="1">
        <v>2430.567</v>
      </c>
      <c r="H107" s="3">
        <f t="shared" si="18"/>
        <v>27.055977781426453</v>
      </c>
      <c r="I107" s="3">
        <f t="shared" si="11"/>
        <v>27.055977781426453</v>
      </c>
      <c r="J107" s="1">
        <v>29</v>
      </c>
      <c r="K107" s="1">
        <f>(J107*100)/38</f>
        <v>76.315789473684205</v>
      </c>
      <c r="L107" s="1">
        <v>8</v>
      </c>
      <c r="M107" s="1">
        <f>(L107*100)/38</f>
        <v>21.05263157894737</v>
      </c>
      <c r="N107" s="1">
        <v>1</v>
      </c>
    </row>
    <row r="108" spans="1:60" x14ac:dyDescent="0.25">
      <c r="A108" s="119">
        <v>164</v>
      </c>
      <c r="B108" s="1" t="s">
        <v>41</v>
      </c>
      <c r="C108" s="1" t="s">
        <v>626</v>
      </c>
      <c r="D108" s="1" t="s">
        <v>8</v>
      </c>
      <c r="E108" s="1">
        <v>8983.4750000000004</v>
      </c>
      <c r="F108" s="1">
        <f>SUM(G107:G109)</f>
        <v>2430.567</v>
      </c>
      <c r="G108" s="1">
        <v>0</v>
      </c>
      <c r="H108" s="3">
        <f t="shared" si="18"/>
        <v>27.055977781426453</v>
      </c>
      <c r="I108" s="3">
        <f t="shared" si="11"/>
        <v>0</v>
      </c>
      <c r="J108" s="1">
        <v>0</v>
      </c>
      <c r="K108" s="1">
        <f t="shared" ref="K108:K121" si="21">(J108*100)/38</f>
        <v>0</v>
      </c>
      <c r="L108" s="1">
        <v>0</v>
      </c>
      <c r="M108" s="1">
        <f t="shared" ref="M108:M121" si="22">(L108*100)/38</f>
        <v>0</v>
      </c>
      <c r="N108" s="1">
        <v>0</v>
      </c>
    </row>
    <row r="109" spans="1:60" x14ac:dyDescent="0.25">
      <c r="A109" s="119">
        <v>164</v>
      </c>
      <c r="B109" s="1" t="s">
        <v>41</v>
      </c>
      <c r="C109" s="1" t="s">
        <v>626</v>
      </c>
      <c r="D109" s="1" t="s">
        <v>525</v>
      </c>
      <c r="E109" s="1">
        <v>8983.4750000000004</v>
      </c>
      <c r="F109" s="1">
        <f>SUM(G107:G109)</f>
        <v>2430.567</v>
      </c>
      <c r="G109" s="1">
        <v>0</v>
      </c>
      <c r="H109" s="3">
        <f t="shared" si="18"/>
        <v>27.055977781426453</v>
      </c>
      <c r="I109" s="3">
        <f t="shared" si="11"/>
        <v>0</v>
      </c>
      <c r="J109" s="1">
        <v>0</v>
      </c>
      <c r="K109" s="1">
        <f t="shared" si="21"/>
        <v>0</v>
      </c>
      <c r="L109" s="1">
        <v>0</v>
      </c>
      <c r="M109" s="1">
        <f t="shared" si="22"/>
        <v>0</v>
      </c>
      <c r="N109" s="1">
        <v>0</v>
      </c>
    </row>
    <row r="110" spans="1:60" x14ac:dyDescent="0.25">
      <c r="A110" s="119">
        <v>164</v>
      </c>
      <c r="B110" s="1" t="s">
        <v>41</v>
      </c>
      <c r="C110" s="1" t="s">
        <v>537</v>
      </c>
      <c r="D110" s="1" t="s">
        <v>529</v>
      </c>
      <c r="E110" s="1">
        <v>8983.4750000000004</v>
      </c>
      <c r="F110" s="1">
        <f>SUM(G110:G112)</f>
        <v>18.024999999999999</v>
      </c>
      <c r="G110" s="1">
        <v>0</v>
      </c>
      <c r="H110" s="3">
        <f t="shared" si="18"/>
        <v>0.20064618647015767</v>
      </c>
      <c r="I110" s="3">
        <f t="shared" si="11"/>
        <v>0</v>
      </c>
      <c r="J110" s="1">
        <v>0</v>
      </c>
      <c r="K110" s="1">
        <f t="shared" si="21"/>
        <v>0</v>
      </c>
      <c r="L110" s="1">
        <v>0</v>
      </c>
      <c r="M110" s="1">
        <f t="shared" si="22"/>
        <v>0</v>
      </c>
      <c r="N110" s="1">
        <v>0</v>
      </c>
    </row>
    <row r="111" spans="1:60" x14ac:dyDescent="0.25">
      <c r="A111" s="119">
        <v>164</v>
      </c>
      <c r="B111" s="1" t="s">
        <v>41</v>
      </c>
      <c r="C111" s="1" t="s">
        <v>537</v>
      </c>
      <c r="D111" s="1" t="s">
        <v>530</v>
      </c>
      <c r="E111" s="1">
        <v>8983.4750000000004</v>
      </c>
      <c r="F111" s="1">
        <f>SUM(G110:G112)</f>
        <v>18.024999999999999</v>
      </c>
      <c r="G111" s="1">
        <v>0</v>
      </c>
      <c r="H111" s="3">
        <f t="shared" si="18"/>
        <v>0.20064618647015767</v>
      </c>
      <c r="I111" s="3">
        <f t="shared" si="11"/>
        <v>0</v>
      </c>
      <c r="J111" s="1">
        <v>0</v>
      </c>
      <c r="K111" s="1">
        <f t="shared" si="21"/>
        <v>0</v>
      </c>
      <c r="L111" s="1">
        <v>0</v>
      </c>
      <c r="M111" s="1">
        <f t="shared" si="22"/>
        <v>0</v>
      </c>
      <c r="N111" s="1">
        <v>0</v>
      </c>
    </row>
    <row r="112" spans="1:60" x14ac:dyDescent="0.25">
      <c r="A112" s="119">
        <v>164</v>
      </c>
      <c r="B112" s="1" t="s">
        <v>41</v>
      </c>
      <c r="C112" s="1" t="s">
        <v>537</v>
      </c>
      <c r="D112" s="1" t="s">
        <v>526</v>
      </c>
      <c r="E112" s="1">
        <v>8983.4750000000004</v>
      </c>
      <c r="F112" s="1">
        <f>SUM(G110:G112)</f>
        <v>18.024999999999999</v>
      </c>
      <c r="G112" s="1">
        <v>18.024999999999999</v>
      </c>
      <c r="H112" s="3">
        <f t="shared" si="18"/>
        <v>0.20064618647015767</v>
      </c>
      <c r="I112" s="3">
        <f t="shared" ref="I112:I175" si="23">(G112*100)/E112</f>
        <v>0.20064618647015767</v>
      </c>
      <c r="J112" s="1">
        <v>1</v>
      </c>
      <c r="K112" s="1">
        <f t="shared" si="21"/>
        <v>2.6315789473684212</v>
      </c>
      <c r="L112" s="1">
        <v>0</v>
      </c>
      <c r="M112" s="1">
        <f t="shared" si="22"/>
        <v>0</v>
      </c>
      <c r="N112" s="1">
        <v>0</v>
      </c>
    </row>
    <row r="113" spans="1:14" x14ac:dyDescent="0.25">
      <c r="A113" s="119">
        <v>164</v>
      </c>
      <c r="B113" s="1" t="s">
        <v>41</v>
      </c>
      <c r="C113" s="1" t="s">
        <v>538</v>
      </c>
      <c r="D113" s="1" t="s">
        <v>527</v>
      </c>
      <c r="E113" s="1">
        <v>8983.4750000000004</v>
      </c>
      <c r="F113" s="1">
        <f>SUM(G113:G120)</f>
        <v>6534.8680000000004</v>
      </c>
      <c r="G113" s="1">
        <v>0</v>
      </c>
      <c r="H113" s="3">
        <f t="shared" si="18"/>
        <v>72.743209058855285</v>
      </c>
      <c r="I113" s="3">
        <f t="shared" si="23"/>
        <v>0</v>
      </c>
      <c r="J113" s="1">
        <v>0</v>
      </c>
      <c r="K113" s="1">
        <f t="shared" si="21"/>
        <v>0</v>
      </c>
      <c r="L113" s="1">
        <v>0</v>
      </c>
      <c r="M113" s="1">
        <f t="shared" si="22"/>
        <v>0</v>
      </c>
      <c r="N113" s="1">
        <v>0</v>
      </c>
    </row>
    <row r="114" spans="1:14" x14ac:dyDescent="0.25">
      <c r="A114" s="119">
        <v>164</v>
      </c>
      <c r="B114" s="1" t="s">
        <v>41</v>
      </c>
      <c r="C114" s="1" t="s">
        <v>538</v>
      </c>
      <c r="D114" s="88" t="s">
        <v>536</v>
      </c>
      <c r="E114" s="1">
        <v>8983.4750000000004</v>
      </c>
      <c r="F114" s="1">
        <f>SUM(G113:G120)</f>
        <v>6534.8680000000004</v>
      </c>
      <c r="G114" s="1">
        <v>0</v>
      </c>
      <c r="H114" s="3">
        <f t="shared" si="18"/>
        <v>72.743209058855285</v>
      </c>
      <c r="I114" s="3">
        <f t="shared" si="23"/>
        <v>0</v>
      </c>
      <c r="J114" s="1">
        <v>0</v>
      </c>
      <c r="K114" s="1">
        <f t="shared" si="21"/>
        <v>0</v>
      </c>
      <c r="L114" s="1">
        <v>0</v>
      </c>
      <c r="M114" s="1">
        <f t="shared" si="22"/>
        <v>0</v>
      </c>
      <c r="N114" s="1">
        <v>0</v>
      </c>
    </row>
    <row r="115" spans="1:14" x14ac:dyDescent="0.25">
      <c r="A115" s="119">
        <v>164</v>
      </c>
      <c r="B115" s="1" t="s">
        <v>41</v>
      </c>
      <c r="C115" s="1" t="s">
        <v>538</v>
      </c>
      <c r="D115" s="1" t="s">
        <v>528</v>
      </c>
      <c r="E115" s="1">
        <v>8983.4750000000004</v>
      </c>
      <c r="F115" s="1">
        <f>SUM(G113:G120)</f>
        <v>6534.8680000000004</v>
      </c>
      <c r="G115" s="1">
        <v>0</v>
      </c>
      <c r="H115" s="3">
        <f t="shared" si="18"/>
        <v>72.743209058855285</v>
      </c>
      <c r="I115" s="3">
        <f t="shared" si="23"/>
        <v>0</v>
      </c>
      <c r="J115" s="1">
        <v>0</v>
      </c>
      <c r="K115" s="1">
        <f t="shared" si="21"/>
        <v>0</v>
      </c>
      <c r="L115" s="1">
        <v>0</v>
      </c>
      <c r="M115" s="1">
        <f t="shared" si="22"/>
        <v>0</v>
      </c>
      <c r="N115" s="1">
        <v>0</v>
      </c>
    </row>
    <row r="116" spans="1:14" x14ac:dyDescent="0.25">
      <c r="A116" s="119">
        <v>164</v>
      </c>
      <c r="B116" s="1" t="s">
        <v>41</v>
      </c>
      <c r="C116" s="1" t="s">
        <v>538</v>
      </c>
      <c r="D116" s="1" t="s">
        <v>37</v>
      </c>
      <c r="E116" s="1">
        <v>8983.4750000000004</v>
      </c>
      <c r="F116" s="1">
        <f>SUM(G113:G120)</f>
        <v>6534.8680000000004</v>
      </c>
      <c r="G116" s="1">
        <v>0</v>
      </c>
      <c r="H116" s="3">
        <f t="shared" si="18"/>
        <v>72.743209058855285</v>
      </c>
      <c r="I116" s="3">
        <f t="shared" si="23"/>
        <v>0</v>
      </c>
      <c r="J116" s="1">
        <v>0</v>
      </c>
      <c r="K116" s="1">
        <f t="shared" si="21"/>
        <v>0</v>
      </c>
      <c r="L116" s="1">
        <v>0</v>
      </c>
      <c r="M116" s="1">
        <f t="shared" si="22"/>
        <v>0</v>
      </c>
      <c r="N116" s="1">
        <v>0</v>
      </c>
    </row>
    <row r="117" spans="1:14" x14ac:dyDescent="0.25">
      <c r="A117" s="119">
        <v>164</v>
      </c>
      <c r="B117" s="1" t="s">
        <v>41</v>
      </c>
      <c r="C117" s="1" t="s">
        <v>538</v>
      </c>
      <c r="D117" s="1" t="s">
        <v>531</v>
      </c>
      <c r="E117" s="1">
        <v>8983.4750000000004</v>
      </c>
      <c r="F117" s="1">
        <f>SUM(G113:G120)</f>
        <v>6534.8680000000004</v>
      </c>
      <c r="G117" s="1">
        <v>6534.8680000000004</v>
      </c>
      <c r="H117" s="3">
        <f t="shared" si="18"/>
        <v>72.743209058855285</v>
      </c>
      <c r="I117" s="3">
        <f t="shared" si="23"/>
        <v>72.743209058855285</v>
      </c>
      <c r="J117" s="1">
        <v>8</v>
      </c>
      <c r="K117" s="1">
        <f t="shared" si="21"/>
        <v>21.05263157894737</v>
      </c>
      <c r="L117" s="1">
        <v>30</v>
      </c>
      <c r="M117" s="1">
        <f t="shared" si="22"/>
        <v>78.94736842105263</v>
      </c>
      <c r="N117" s="1">
        <v>0</v>
      </c>
    </row>
    <row r="118" spans="1:14" x14ac:dyDescent="0.25">
      <c r="A118" s="119">
        <v>164</v>
      </c>
      <c r="B118" s="1" t="s">
        <v>41</v>
      </c>
      <c r="C118" s="1" t="s">
        <v>538</v>
      </c>
      <c r="D118" s="1" t="s">
        <v>532</v>
      </c>
      <c r="E118" s="1">
        <v>8983.4750000000004</v>
      </c>
      <c r="F118" s="1">
        <f>SUM(G113:G120)</f>
        <v>6534.8680000000004</v>
      </c>
      <c r="G118" s="1">
        <v>0</v>
      </c>
      <c r="H118" s="3">
        <f t="shared" si="18"/>
        <v>72.743209058855285</v>
      </c>
      <c r="I118" s="3">
        <f t="shared" si="23"/>
        <v>0</v>
      </c>
      <c r="J118" s="1">
        <v>0</v>
      </c>
      <c r="K118" s="1">
        <f t="shared" si="21"/>
        <v>0</v>
      </c>
      <c r="L118" s="1">
        <v>0</v>
      </c>
      <c r="M118" s="1">
        <f t="shared" si="22"/>
        <v>0</v>
      </c>
      <c r="N118" s="1">
        <v>0</v>
      </c>
    </row>
    <row r="119" spans="1:14" x14ac:dyDescent="0.25">
      <c r="A119" s="119">
        <v>164</v>
      </c>
      <c r="B119" s="1" t="s">
        <v>41</v>
      </c>
      <c r="C119" s="1" t="s">
        <v>538</v>
      </c>
      <c r="D119" s="1" t="s">
        <v>534</v>
      </c>
      <c r="E119" s="1">
        <v>8983.4750000000004</v>
      </c>
      <c r="F119" s="1">
        <f>SUM(G113:G120)</f>
        <v>6534.8680000000004</v>
      </c>
      <c r="G119" s="1">
        <v>0</v>
      </c>
      <c r="H119" s="3">
        <f t="shared" si="18"/>
        <v>72.743209058855285</v>
      </c>
      <c r="I119" s="3">
        <f t="shared" si="23"/>
        <v>0</v>
      </c>
      <c r="J119" s="1">
        <v>0</v>
      </c>
      <c r="K119" s="1">
        <f t="shared" si="21"/>
        <v>0</v>
      </c>
      <c r="L119" s="1">
        <v>0</v>
      </c>
      <c r="M119" s="1">
        <f t="shared" si="22"/>
        <v>0</v>
      </c>
      <c r="N119" s="1">
        <v>0</v>
      </c>
    </row>
    <row r="120" spans="1:14" x14ac:dyDescent="0.25">
      <c r="A120" s="119">
        <v>164</v>
      </c>
      <c r="B120" s="1" t="s">
        <v>41</v>
      </c>
      <c r="C120" s="1" t="s">
        <v>533</v>
      </c>
      <c r="D120" s="1" t="s">
        <v>533</v>
      </c>
      <c r="E120" s="1">
        <v>8983.4750000000004</v>
      </c>
      <c r="F120" s="1">
        <f>SUM(G113:G120)</f>
        <v>6534.8680000000004</v>
      </c>
      <c r="G120" s="1">
        <v>0</v>
      </c>
      <c r="H120" s="3">
        <f t="shared" si="18"/>
        <v>72.743209058855285</v>
      </c>
      <c r="I120" s="3">
        <f t="shared" si="23"/>
        <v>0</v>
      </c>
      <c r="J120" s="1">
        <v>0</v>
      </c>
      <c r="K120" s="1">
        <f t="shared" si="21"/>
        <v>0</v>
      </c>
      <c r="L120" s="1">
        <v>0</v>
      </c>
      <c r="M120" s="1">
        <f t="shared" si="22"/>
        <v>0</v>
      </c>
      <c r="N120" s="1">
        <v>0</v>
      </c>
    </row>
    <row r="121" spans="1:14" x14ac:dyDescent="0.25">
      <c r="A121" s="119">
        <v>164</v>
      </c>
      <c r="B121" s="1" t="s">
        <v>41</v>
      </c>
      <c r="C121" s="1" t="s">
        <v>535</v>
      </c>
      <c r="D121" s="1" t="s">
        <v>535</v>
      </c>
      <c r="E121" s="1">
        <v>8983.4750000000004</v>
      </c>
      <c r="F121" s="1">
        <f>G121</f>
        <v>0</v>
      </c>
      <c r="G121" s="1">
        <v>0</v>
      </c>
      <c r="H121" s="3">
        <f t="shared" si="18"/>
        <v>0</v>
      </c>
      <c r="I121" s="3">
        <f t="shared" si="23"/>
        <v>0</v>
      </c>
      <c r="J121" s="1">
        <v>0</v>
      </c>
      <c r="K121" s="1">
        <f t="shared" si="21"/>
        <v>0</v>
      </c>
      <c r="L121" s="1">
        <v>0</v>
      </c>
      <c r="M121" s="1">
        <f t="shared" si="22"/>
        <v>0</v>
      </c>
      <c r="N121" s="1">
        <v>0</v>
      </c>
    </row>
    <row r="122" spans="1:14" x14ac:dyDescent="0.25">
      <c r="A122" s="119" t="s">
        <v>6</v>
      </c>
      <c r="B122" s="1" t="s">
        <v>41</v>
      </c>
      <c r="C122" s="1" t="s">
        <v>36</v>
      </c>
      <c r="D122" s="1" t="s">
        <v>36</v>
      </c>
      <c r="E122" s="1">
        <v>132586.07</v>
      </c>
      <c r="F122" s="1">
        <f>SUM(G122:G124)</f>
        <v>39891.449999999997</v>
      </c>
      <c r="G122" s="1">
        <f>9814.185+3073.587</f>
        <v>12887.771999999999</v>
      </c>
      <c r="H122" s="3">
        <f t="shared" si="18"/>
        <v>30.087210519174445</v>
      </c>
      <c r="I122" s="3">
        <f t="shared" si="23"/>
        <v>9.7203062131640223</v>
      </c>
      <c r="J122" s="1">
        <v>8</v>
      </c>
      <c r="K122" s="1">
        <f>(J122*100)/65</f>
        <v>12.307692307692308</v>
      </c>
      <c r="L122" s="1">
        <v>6</v>
      </c>
      <c r="M122" s="1">
        <f>(L122*100)/65</f>
        <v>9.2307692307692299</v>
      </c>
      <c r="N122" s="1">
        <v>0</v>
      </c>
    </row>
    <row r="123" spans="1:14" x14ac:dyDescent="0.25">
      <c r="A123" s="119" t="s">
        <v>6</v>
      </c>
      <c r="B123" s="1" t="s">
        <v>41</v>
      </c>
      <c r="C123" s="1" t="s">
        <v>626</v>
      </c>
      <c r="D123" s="1" t="s">
        <v>8</v>
      </c>
      <c r="E123" s="1">
        <v>132586.07</v>
      </c>
      <c r="F123" s="1">
        <f>SUM(G122:G124)</f>
        <v>39891.449999999997</v>
      </c>
      <c r="G123" s="1">
        <f>11038.843+15964.835</f>
        <v>27003.678</v>
      </c>
      <c r="H123" s="3">
        <f t="shared" si="18"/>
        <v>30.087210519174445</v>
      </c>
      <c r="I123" s="3">
        <f t="shared" si="23"/>
        <v>20.366904306010426</v>
      </c>
      <c r="J123" s="1">
        <v>29</v>
      </c>
      <c r="K123" s="1">
        <f t="shared" ref="K123:K135" si="24">(J123*100)/65</f>
        <v>44.615384615384613</v>
      </c>
      <c r="L123" s="1">
        <v>14</v>
      </c>
      <c r="M123" s="1">
        <f t="shared" ref="M123:M136" si="25">(L123*100)/65</f>
        <v>21.53846153846154</v>
      </c>
      <c r="N123" s="1">
        <v>0</v>
      </c>
    </row>
    <row r="124" spans="1:14" x14ac:dyDescent="0.25">
      <c r="A124" s="119" t="s">
        <v>6</v>
      </c>
      <c r="B124" s="1" t="s">
        <v>41</v>
      </c>
      <c r="C124" s="1" t="s">
        <v>626</v>
      </c>
      <c r="D124" s="1" t="s">
        <v>525</v>
      </c>
      <c r="E124" s="1">
        <v>132586.07</v>
      </c>
      <c r="F124" s="1">
        <f>SUM(G122:G124)</f>
        <v>39891.449999999997</v>
      </c>
      <c r="G124" s="1">
        <v>0</v>
      </c>
      <c r="H124" s="3">
        <f t="shared" si="18"/>
        <v>30.087210519174445</v>
      </c>
      <c r="I124" s="3">
        <f t="shared" si="23"/>
        <v>0</v>
      </c>
      <c r="J124" s="1">
        <v>0</v>
      </c>
      <c r="K124" s="1">
        <f t="shared" si="24"/>
        <v>0</v>
      </c>
      <c r="L124" s="1">
        <v>0</v>
      </c>
      <c r="M124" s="1">
        <f t="shared" si="25"/>
        <v>0</v>
      </c>
      <c r="N124" s="1">
        <v>0</v>
      </c>
    </row>
    <row r="125" spans="1:14" x14ac:dyDescent="0.25">
      <c r="A125" s="119" t="s">
        <v>6</v>
      </c>
      <c r="B125" s="1" t="s">
        <v>41</v>
      </c>
      <c r="C125" s="1" t="s">
        <v>537</v>
      </c>
      <c r="D125" s="1" t="s">
        <v>529</v>
      </c>
      <c r="E125" s="1">
        <v>132586.07</v>
      </c>
      <c r="F125" s="1">
        <f>SUM(G125:G127)</f>
        <v>73224.030000000013</v>
      </c>
      <c r="G125" s="1">
        <v>26132.564999999999</v>
      </c>
      <c r="H125" s="3">
        <f t="shared" si="18"/>
        <v>55.22754388903752</v>
      </c>
      <c r="I125" s="3">
        <f t="shared" si="23"/>
        <v>19.709887320741913</v>
      </c>
      <c r="J125" s="1">
        <v>1</v>
      </c>
      <c r="K125" s="1">
        <f t="shared" si="24"/>
        <v>1.5384615384615385</v>
      </c>
      <c r="L125" s="1">
        <v>6</v>
      </c>
      <c r="M125" s="1">
        <f t="shared" si="25"/>
        <v>9.2307692307692299</v>
      </c>
      <c r="N125" s="1">
        <v>0</v>
      </c>
    </row>
    <row r="126" spans="1:14" x14ac:dyDescent="0.25">
      <c r="A126" s="119" t="s">
        <v>6</v>
      </c>
      <c r="B126" s="1" t="s">
        <v>41</v>
      </c>
      <c r="C126" s="1" t="s">
        <v>537</v>
      </c>
      <c r="D126" s="1" t="s">
        <v>530</v>
      </c>
      <c r="E126" s="1">
        <v>132586.07</v>
      </c>
      <c r="F126" s="1">
        <f>SUM(G125:G127)</f>
        <v>73224.030000000013</v>
      </c>
      <c r="G126" s="1">
        <f>7914.546+28310.016</f>
        <v>36224.561999999998</v>
      </c>
      <c r="H126" s="3">
        <f t="shared" si="18"/>
        <v>55.22754388903752</v>
      </c>
      <c r="I126" s="3">
        <f t="shared" si="23"/>
        <v>27.321544412621925</v>
      </c>
      <c r="J126" s="1">
        <v>1</v>
      </c>
      <c r="K126" s="1">
        <f t="shared" si="24"/>
        <v>1.5384615384615385</v>
      </c>
      <c r="L126" s="1">
        <v>23</v>
      </c>
      <c r="M126" s="1">
        <f t="shared" si="25"/>
        <v>35.384615384615387</v>
      </c>
      <c r="N126" s="1">
        <v>0</v>
      </c>
    </row>
    <row r="127" spans="1:14" x14ac:dyDescent="0.25">
      <c r="A127" s="119" t="s">
        <v>6</v>
      </c>
      <c r="B127" s="1" t="s">
        <v>41</v>
      </c>
      <c r="C127" s="1" t="s">
        <v>537</v>
      </c>
      <c r="D127" s="1" t="s">
        <v>526</v>
      </c>
      <c r="E127" s="1">
        <v>132586.07</v>
      </c>
      <c r="F127" s="1">
        <f>SUM(G125:G127)</f>
        <v>73224.030000000013</v>
      </c>
      <c r="G127" s="1">
        <f>E122-SUM(G122:G126,G128:G135)</f>
        <v>10866.90300000002</v>
      </c>
      <c r="H127" s="3">
        <f t="shared" si="18"/>
        <v>55.22754388903752</v>
      </c>
      <c r="I127" s="3">
        <f t="shared" si="23"/>
        <v>8.1961121556736849</v>
      </c>
      <c r="J127" s="1">
        <v>26</v>
      </c>
      <c r="K127" s="1">
        <f t="shared" si="24"/>
        <v>40</v>
      </c>
      <c r="L127" s="1">
        <v>5</v>
      </c>
      <c r="M127" s="1">
        <f t="shared" si="25"/>
        <v>7.6923076923076925</v>
      </c>
      <c r="N127" s="1">
        <v>1</v>
      </c>
    </row>
    <row r="128" spans="1:14" x14ac:dyDescent="0.25">
      <c r="A128" s="119" t="s">
        <v>6</v>
      </c>
      <c r="B128" s="1" t="s">
        <v>41</v>
      </c>
      <c r="C128" s="1" t="s">
        <v>538</v>
      </c>
      <c r="D128" s="1" t="s">
        <v>527</v>
      </c>
      <c r="E128" s="1">
        <v>132586.07</v>
      </c>
      <c r="F128" s="1">
        <f>SUM(G128:G135)</f>
        <v>19470.59</v>
      </c>
      <c r="G128" s="1">
        <v>3520.5439999999999</v>
      </c>
      <c r="H128" s="3">
        <f t="shared" si="18"/>
        <v>14.685245591788036</v>
      </c>
      <c r="I128" s="3">
        <f t="shared" si="23"/>
        <v>2.6552895036409176</v>
      </c>
      <c r="J128" s="1">
        <v>0</v>
      </c>
      <c r="K128" s="1">
        <f t="shared" si="24"/>
        <v>0</v>
      </c>
      <c r="L128" s="1">
        <v>2</v>
      </c>
      <c r="M128" s="1">
        <f t="shared" si="25"/>
        <v>3.0769230769230771</v>
      </c>
      <c r="N128" s="1">
        <v>0</v>
      </c>
    </row>
    <row r="129" spans="1:14" x14ac:dyDescent="0.25">
      <c r="A129" s="119" t="s">
        <v>6</v>
      </c>
      <c r="B129" s="1" t="s">
        <v>41</v>
      </c>
      <c r="C129" s="1" t="s">
        <v>538</v>
      </c>
      <c r="D129" s="88" t="s">
        <v>536</v>
      </c>
      <c r="E129" s="1">
        <v>132586.07</v>
      </c>
      <c r="F129" s="1">
        <f>SUM(G128:G135)</f>
        <v>19470.59</v>
      </c>
      <c r="G129" s="1">
        <v>0</v>
      </c>
      <c r="H129" s="3">
        <f t="shared" si="18"/>
        <v>14.685245591788036</v>
      </c>
      <c r="I129" s="3">
        <f t="shared" si="23"/>
        <v>0</v>
      </c>
      <c r="J129" s="1">
        <v>0</v>
      </c>
      <c r="K129" s="1">
        <f t="shared" si="24"/>
        <v>0</v>
      </c>
      <c r="L129" s="1">
        <v>0</v>
      </c>
      <c r="M129" s="1">
        <f t="shared" si="25"/>
        <v>0</v>
      </c>
      <c r="N129" s="1">
        <v>0</v>
      </c>
    </row>
    <row r="130" spans="1:14" x14ac:dyDescent="0.25">
      <c r="A130" s="119" t="s">
        <v>6</v>
      </c>
      <c r="B130" s="1" t="s">
        <v>41</v>
      </c>
      <c r="C130" s="1" t="s">
        <v>538</v>
      </c>
      <c r="D130" s="1" t="s">
        <v>528</v>
      </c>
      <c r="E130" s="1">
        <v>132586.07</v>
      </c>
      <c r="F130" s="1">
        <f>SUM(G128:G135)</f>
        <v>19470.59</v>
      </c>
      <c r="G130" s="1">
        <v>0</v>
      </c>
      <c r="H130" s="3">
        <f t="shared" si="18"/>
        <v>14.685245591788036</v>
      </c>
      <c r="I130" s="3">
        <f t="shared" si="23"/>
        <v>0</v>
      </c>
      <c r="J130" s="1">
        <v>0</v>
      </c>
      <c r="K130" s="1">
        <f t="shared" si="24"/>
        <v>0</v>
      </c>
      <c r="L130" s="1">
        <v>0</v>
      </c>
      <c r="M130" s="1">
        <f t="shared" si="25"/>
        <v>0</v>
      </c>
      <c r="N130" s="1">
        <v>0</v>
      </c>
    </row>
    <row r="131" spans="1:14" x14ac:dyDescent="0.25">
      <c r="A131" s="119" t="s">
        <v>6</v>
      </c>
      <c r="B131" s="1" t="s">
        <v>41</v>
      </c>
      <c r="C131" s="1" t="s">
        <v>538</v>
      </c>
      <c r="D131" s="1" t="s">
        <v>37</v>
      </c>
      <c r="E131" s="1">
        <v>132586.07</v>
      </c>
      <c r="F131" s="1">
        <f>SUM(G128:G135)</f>
        <v>19470.59</v>
      </c>
      <c r="G131" s="1">
        <f>6159.308+224.777+841.507</f>
        <v>7225.5919999999996</v>
      </c>
      <c r="H131" s="3">
        <f t="shared" si="18"/>
        <v>14.685245591788036</v>
      </c>
      <c r="I131" s="3">
        <f t="shared" si="23"/>
        <v>5.4497369142927301</v>
      </c>
      <c r="J131" s="1">
        <v>0</v>
      </c>
      <c r="K131" s="1">
        <f t="shared" si="24"/>
        <v>0</v>
      </c>
      <c r="L131" s="1">
        <v>4</v>
      </c>
      <c r="M131" s="1">
        <f t="shared" si="25"/>
        <v>6.1538461538461542</v>
      </c>
      <c r="N131" s="1">
        <v>0</v>
      </c>
    </row>
    <row r="132" spans="1:14" x14ac:dyDescent="0.25">
      <c r="A132" s="119" t="s">
        <v>6</v>
      </c>
      <c r="B132" s="1" t="s">
        <v>41</v>
      </c>
      <c r="C132" s="1" t="s">
        <v>538</v>
      </c>
      <c r="D132" s="1" t="s">
        <v>531</v>
      </c>
      <c r="E132" s="1">
        <v>132586.07</v>
      </c>
      <c r="F132" s="1">
        <f>SUM(G128:G135)</f>
        <v>19470.59</v>
      </c>
      <c r="G132" s="1">
        <v>3370.77</v>
      </c>
      <c r="H132" s="3">
        <f t="shared" si="18"/>
        <v>14.685245591788036</v>
      </c>
      <c r="I132" s="3">
        <f t="shared" si="23"/>
        <v>2.5423259019593836</v>
      </c>
      <c r="J132" s="1">
        <v>0</v>
      </c>
      <c r="K132" s="1">
        <f t="shared" si="24"/>
        <v>0</v>
      </c>
      <c r="L132" s="1">
        <v>1</v>
      </c>
      <c r="M132" s="1">
        <f t="shared" si="25"/>
        <v>1.5384615384615385</v>
      </c>
      <c r="N132" s="1">
        <v>0</v>
      </c>
    </row>
    <row r="133" spans="1:14" x14ac:dyDescent="0.25">
      <c r="A133" s="119" t="s">
        <v>6</v>
      </c>
      <c r="B133" s="1" t="s">
        <v>41</v>
      </c>
      <c r="C133" s="1" t="s">
        <v>538</v>
      </c>
      <c r="D133" s="1" t="s">
        <v>532</v>
      </c>
      <c r="E133" s="1">
        <v>132586.07</v>
      </c>
      <c r="F133" s="1">
        <f>SUM(G128:G135)</f>
        <v>19470.59</v>
      </c>
      <c r="G133" s="1">
        <v>0</v>
      </c>
      <c r="H133" s="3">
        <f t="shared" si="18"/>
        <v>14.685245591788036</v>
      </c>
      <c r="I133" s="3">
        <f t="shared" si="23"/>
        <v>0</v>
      </c>
      <c r="J133" s="1">
        <v>0</v>
      </c>
      <c r="K133" s="1">
        <f t="shared" si="24"/>
        <v>0</v>
      </c>
      <c r="L133" s="1">
        <v>0</v>
      </c>
      <c r="M133" s="1">
        <f t="shared" si="25"/>
        <v>0</v>
      </c>
      <c r="N133" s="1">
        <v>0</v>
      </c>
    </row>
    <row r="134" spans="1:14" x14ac:dyDescent="0.25">
      <c r="A134" s="119" t="s">
        <v>6</v>
      </c>
      <c r="B134" s="1" t="s">
        <v>41</v>
      </c>
      <c r="C134" s="1" t="s">
        <v>538</v>
      </c>
      <c r="D134" s="1" t="s">
        <v>534</v>
      </c>
      <c r="E134" s="1">
        <v>132586.07</v>
      </c>
      <c r="F134" s="1">
        <f>SUM(G128:G135)</f>
        <v>19470.59</v>
      </c>
      <c r="G134" s="1">
        <v>0</v>
      </c>
      <c r="H134" s="3">
        <f t="shared" si="18"/>
        <v>14.685245591788036</v>
      </c>
      <c r="I134" s="3">
        <f t="shared" si="23"/>
        <v>0</v>
      </c>
      <c r="J134" s="1">
        <v>0</v>
      </c>
      <c r="K134" s="1">
        <f t="shared" si="24"/>
        <v>0</v>
      </c>
      <c r="L134" s="1">
        <v>0</v>
      </c>
      <c r="M134" s="1">
        <f t="shared" si="25"/>
        <v>0</v>
      </c>
      <c r="N134" s="1">
        <v>0</v>
      </c>
    </row>
    <row r="135" spans="1:14" x14ac:dyDescent="0.25">
      <c r="A135" s="119" t="s">
        <v>6</v>
      </c>
      <c r="B135" s="1" t="s">
        <v>41</v>
      </c>
      <c r="C135" s="1" t="s">
        <v>533</v>
      </c>
      <c r="D135" s="1" t="s">
        <v>533</v>
      </c>
      <c r="E135" s="1">
        <v>132586.07</v>
      </c>
      <c r="F135" s="1">
        <f>SUM(G128:G135)</f>
        <v>19470.59</v>
      </c>
      <c r="G135" s="1">
        <v>5353.6840000000002</v>
      </c>
      <c r="H135" s="3">
        <f t="shared" si="18"/>
        <v>14.685245591788036</v>
      </c>
      <c r="I135" s="3">
        <f t="shared" si="23"/>
        <v>4.0378932718950038</v>
      </c>
      <c r="J135" s="1">
        <v>0</v>
      </c>
      <c r="K135" s="1">
        <f t="shared" si="24"/>
        <v>0</v>
      </c>
      <c r="L135" s="1">
        <v>4</v>
      </c>
      <c r="M135" s="1">
        <f t="shared" si="25"/>
        <v>6.1538461538461542</v>
      </c>
      <c r="N135" s="1">
        <v>0</v>
      </c>
    </row>
    <row r="136" spans="1:14" x14ac:dyDescent="0.25">
      <c r="A136" s="119" t="s">
        <v>6</v>
      </c>
      <c r="B136" s="1" t="s">
        <v>41</v>
      </c>
      <c r="C136" s="1" t="s">
        <v>535</v>
      </c>
      <c r="D136" s="1" t="s">
        <v>535</v>
      </c>
      <c r="E136" s="1">
        <v>132586.07</v>
      </c>
      <c r="F136" s="1">
        <f>G136</f>
        <v>0</v>
      </c>
      <c r="G136" s="1">
        <v>0</v>
      </c>
      <c r="H136" s="3">
        <f t="shared" si="18"/>
        <v>0</v>
      </c>
      <c r="I136" s="3">
        <f t="shared" si="23"/>
        <v>0</v>
      </c>
      <c r="J136" s="1">
        <v>0</v>
      </c>
      <c r="K136" s="1">
        <f>(J136*100)/15</f>
        <v>0</v>
      </c>
      <c r="L136" s="1">
        <v>0</v>
      </c>
      <c r="M136" s="1">
        <f t="shared" si="25"/>
        <v>0</v>
      </c>
      <c r="N136" s="1">
        <v>0</v>
      </c>
    </row>
    <row r="137" spans="1:14" x14ac:dyDescent="0.25">
      <c r="A137" s="119">
        <v>244</v>
      </c>
      <c r="B137" s="1" t="s">
        <v>41</v>
      </c>
      <c r="C137" s="1" t="s">
        <v>36</v>
      </c>
      <c r="D137" s="1" t="s">
        <v>36</v>
      </c>
      <c r="E137" s="1">
        <v>79802.702000000005</v>
      </c>
      <c r="F137" s="1">
        <f>SUM(G137:G139)</f>
        <v>29287.215999999997</v>
      </c>
      <c r="G137" s="1">
        <f>6.686+7212.953+15872.533+3246.062</f>
        <v>26338.233999999997</v>
      </c>
      <c r="H137" s="3">
        <f t="shared" si="18"/>
        <v>36.699529296639597</v>
      </c>
      <c r="I137" s="3">
        <f t="shared" si="23"/>
        <v>33.004188254177151</v>
      </c>
      <c r="J137" s="1">
        <v>13</v>
      </c>
      <c r="K137" s="1">
        <f>(J137*100)/15</f>
        <v>86.666666666666671</v>
      </c>
      <c r="L137" s="1">
        <v>4</v>
      </c>
      <c r="M137" s="1">
        <f>(L137*100)/15</f>
        <v>26.666666666666668</v>
      </c>
      <c r="N137" s="1">
        <v>0</v>
      </c>
    </row>
    <row r="138" spans="1:14" x14ac:dyDescent="0.25">
      <c r="A138" s="119">
        <v>244</v>
      </c>
      <c r="B138" s="1" t="s">
        <v>41</v>
      </c>
      <c r="C138" s="1" t="s">
        <v>626</v>
      </c>
      <c r="D138" s="1" t="s">
        <v>8</v>
      </c>
      <c r="E138" s="1">
        <v>79802.702000000005</v>
      </c>
      <c r="F138" s="1">
        <f>SUM(G137:G139)</f>
        <v>29287.215999999997</v>
      </c>
      <c r="G138" s="1">
        <v>2948.982</v>
      </c>
      <c r="H138" s="3">
        <f t="shared" si="18"/>
        <v>36.699529296639597</v>
      </c>
      <c r="I138" s="3">
        <f t="shared" si="23"/>
        <v>3.6953410424624469</v>
      </c>
      <c r="J138" s="1">
        <v>0</v>
      </c>
      <c r="K138" s="1">
        <f t="shared" ref="K138:K151" si="26">(J138*100)/15</f>
        <v>0</v>
      </c>
      <c r="L138" s="1">
        <v>0</v>
      </c>
      <c r="M138" s="1">
        <f t="shared" ref="M138:M151" si="27">(L138*100)/15</f>
        <v>0</v>
      </c>
      <c r="N138" s="1">
        <v>0</v>
      </c>
    </row>
    <row r="139" spans="1:14" x14ac:dyDescent="0.25">
      <c r="A139" s="119">
        <v>244</v>
      </c>
      <c r="B139" s="1" t="s">
        <v>41</v>
      </c>
      <c r="C139" s="1" t="s">
        <v>626</v>
      </c>
      <c r="D139" s="1" t="s">
        <v>525</v>
      </c>
      <c r="E139" s="1">
        <v>79802.702000000005</v>
      </c>
      <c r="F139" s="1">
        <f>SUM(G137:G139)</f>
        <v>29287.215999999997</v>
      </c>
      <c r="G139" s="1">
        <v>0</v>
      </c>
      <c r="H139" s="3">
        <f t="shared" si="18"/>
        <v>36.699529296639597</v>
      </c>
      <c r="I139" s="3">
        <f t="shared" si="23"/>
        <v>0</v>
      </c>
      <c r="J139" s="1">
        <v>0</v>
      </c>
      <c r="K139" s="1">
        <f t="shared" si="26"/>
        <v>0</v>
      </c>
      <c r="L139" s="1">
        <v>0</v>
      </c>
      <c r="M139" s="1">
        <f t="shared" si="27"/>
        <v>0</v>
      </c>
      <c r="N139" s="1">
        <v>0</v>
      </c>
    </row>
    <row r="140" spans="1:14" x14ac:dyDescent="0.25">
      <c r="A140" s="119">
        <v>244</v>
      </c>
      <c r="B140" s="1" t="s">
        <v>41</v>
      </c>
      <c r="C140" s="1" t="s">
        <v>537</v>
      </c>
      <c r="D140" s="1" t="s">
        <v>529</v>
      </c>
      <c r="E140" s="1">
        <v>79802.702000000005</v>
      </c>
      <c r="F140" s="1">
        <f>SUM(G140:G142)</f>
        <v>24549.780000000013</v>
      </c>
      <c r="G140" s="1">
        <v>0</v>
      </c>
      <c r="H140" s="3">
        <f t="shared" si="18"/>
        <v>30.763093710786901</v>
      </c>
      <c r="I140" s="3">
        <f t="shared" si="23"/>
        <v>0</v>
      </c>
      <c r="J140" s="1">
        <v>0</v>
      </c>
      <c r="K140" s="1">
        <f t="shared" si="26"/>
        <v>0</v>
      </c>
      <c r="L140" s="1">
        <v>0</v>
      </c>
      <c r="M140" s="1">
        <f t="shared" si="27"/>
        <v>0</v>
      </c>
      <c r="N140" s="1">
        <v>0</v>
      </c>
    </row>
    <row r="141" spans="1:14" x14ac:dyDescent="0.25">
      <c r="A141" s="119">
        <v>244</v>
      </c>
      <c r="B141" s="1" t="s">
        <v>41</v>
      </c>
      <c r="C141" s="1" t="s">
        <v>537</v>
      </c>
      <c r="D141" s="1" t="s">
        <v>530</v>
      </c>
      <c r="E141" s="1">
        <v>79802.702000000005</v>
      </c>
      <c r="F141" s="1">
        <f>SUM(G140:G142)</f>
        <v>24549.780000000013</v>
      </c>
      <c r="G141" s="1">
        <f>6952.694+102.045+2847.189</f>
        <v>9901.9279999999999</v>
      </c>
      <c r="H141" s="3">
        <f t="shared" si="18"/>
        <v>30.763093710786901</v>
      </c>
      <c r="I141" s="3">
        <f t="shared" si="23"/>
        <v>12.408010946797265</v>
      </c>
      <c r="J141" s="1">
        <v>2</v>
      </c>
      <c r="K141" s="1">
        <f t="shared" si="26"/>
        <v>13.333333333333334</v>
      </c>
      <c r="L141" s="1">
        <v>2</v>
      </c>
      <c r="M141" s="1">
        <f t="shared" si="27"/>
        <v>13.333333333333334</v>
      </c>
      <c r="N141" s="1">
        <v>1</v>
      </c>
    </row>
    <row r="142" spans="1:14" x14ac:dyDescent="0.25">
      <c r="A142" s="119">
        <v>244</v>
      </c>
      <c r="B142" s="1" t="s">
        <v>41</v>
      </c>
      <c r="C142" s="1" t="s">
        <v>537</v>
      </c>
      <c r="D142" s="1" t="s">
        <v>526</v>
      </c>
      <c r="E142" s="1">
        <v>79802.702000000005</v>
      </c>
      <c r="F142" s="1">
        <f>SUM(G140:G142)</f>
        <v>24549.780000000013</v>
      </c>
      <c r="G142" s="1">
        <f>E137-SUM(G137:G138,G141,G144:G147)</f>
        <v>14647.852000000014</v>
      </c>
      <c r="H142" s="3">
        <f t="shared" si="18"/>
        <v>30.763093710786901</v>
      </c>
      <c r="I142" s="3">
        <f t="shared" si="23"/>
        <v>18.355082763989635</v>
      </c>
      <c r="J142" s="1">
        <v>0</v>
      </c>
      <c r="K142" s="1">
        <f t="shared" si="26"/>
        <v>0</v>
      </c>
      <c r="L142" s="1">
        <v>5</v>
      </c>
      <c r="M142" s="1">
        <f t="shared" si="27"/>
        <v>33.333333333333336</v>
      </c>
      <c r="N142" s="1">
        <v>0</v>
      </c>
    </row>
    <row r="143" spans="1:14" x14ac:dyDescent="0.25">
      <c r="A143" s="119">
        <v>244</v>
      </c>
      <c r="B143" s="1" t="s">
        <v>41</v>
      </c>
      <c r="C143" s="1" t="s">
        <v>538</v>
      </c>
      <c r="D143" s="1" t="s">
        <v>527</v>
      </c>
      <c r="E143" s="1">
        <v>79802.702000000005</v>
      </c>
      <c r="F143" s="1">
        <f>SUM(G143:G150)</f>
        <v>25965.705999999998</v>
      </c>
      <c r="G143" s="1">
        <v>0</v>
      </c>
      <c r="H143" s="3">
        <f t="shared" si="18"/>
        <v>32.537376992573506</v>
      </c>
      <c r="I143" s="3">
        <f t="shared" si="23"/>
        <v>0</v>
      </c>
      <c r="J143" s="1">
        <v>0</v>
      </c>
      <c r="K143" s="1">
        <f t="shared" si="26"/>
        <v>0</v>
      </c>
      <c r="L143" s="1">
        <v>0</v>
      </c>
      <c r="M143" s="1">
        <f t="shared" si="27"/>
        <v>0</v>
      </c>
      <c r="N143" s="1">
        <v>0</v>
      </c>
    </row>
    <row r="144" spans="1:14" x14ac:dyDescent="0.25">
      <c r="A144" s="119">
        <v>244</v>
      </c>
      <c r="B144" s="1" t="s">
        <v>41</v>
      </c>
      <c r="C144" s="1" t="s">
        <v>538</v>
      </c>
      <c r="D144" s="88" t="s">
        <v>536</v>
      </c>
      <c r="E144" s="1">
        <v>79802.702000000005</v>
      </c>
      <c r="F144" s="1">
        <f>SUM(G143:G150)</f>
        <v>25965.705999999998</v>
      </c>
      <c r="G144" s="1">
        <v>3649.009</v>
      </c>
      <c r="H144" s="3">
        <f t="shared" si="18"/>
        <v>32.537376992573506</v>
      </c>
      <c r="I144" s="3">
        <f t="shared" si="23"/>
        <v>4.5725381579185127</v>
      </c>
      <c r="J144" s="1">
        <v>0</v>
      </c>
      <c r="K144" s="1">
        <f t="shared" si="26"/>
        <v>0</v>
      </c>
      <c r="L144" s="1">
        <v>0</v>
      </c>
      <c r="M144" s="1">
        <f t="shared" si="27"/>
        <v>0</v>
      </c>
      <c r="N144" s="1">
        <v>0</v>
      </c>
    </row>
    <row r="145" spans="1:14" x14ac:dyDescent="0.25">
      <c r="A145" s="119">
        <v>244</v>
      </c>
      <c r="B145" s="1" t="s">
        <v>41</v>
      </c>
      <c r="C145" s="1" t="s">
        <v>538</v>
      </c>
      <c r="D145" s="1" t="s">
        <v>528</v>
      </c>
      <c r="E145" s="1">
        <v>79802.702000000005</v>
      </c>
      <c r="F145" s="1">
        <f>SUM(G143:G150)</f>
        <v>25965.705999999998</v>
      </c>
      <c r="G145" s="1">
        <v>619.48599999999999</v>
      </c>
      <c r="H145" s="3">
        <f t="shared" si="18"/>
        <v>32.537376992573506</v>
      </c>
      <c r="I145" s="3">
        <f t="shared" si="23"/>
        <v>0.77627196131780096</v>
      </c>
      <c r="J145" s="1">
        <v>0</v>
      </c>
      <c r="K145" s="1">
        <f t="shared" si="26"/>
        <v>0</v>
      </c>
      <c r="L145" s="1">
        <v>0</v>
      </c>
      <c r="M145" s="1">
        <f t="shared" si="27"/>
        <v>0</v>
      </c>
      <c r="N145" s="1">
        <v>0</v>
      </c>
    </row>
    <row r="146" spans="1:14" x14ac:dyDescent="0.25">
      <c r="A146" s="119">
        <v>244</v>
      </c>
      <c r="B146" s="1" t="s">
        <v>41</v>
      </c>
      <c r="C146" s="1" t="s">
        <v>538</v>
      </c>
      <c r="D146" s="1" t="s">
        <v>37</v>
      </c>
      <c r="E146" s="1">
        <v>79802.702000000005</v>
      </c>
      <c r="F146" s="1">
        <f>SUM(G143:G150)</f>
        <v>25965.705999999998</v>
      </c>
      <c r="G146" s="1">
        <f>2663.094+6582.379</f>
        <v>9245.473</v>
      </c>
      <c r="H146" s="3">
        <f t="shared" ref="H146:H209" si="28">(F146*100)/E146</f>
        <v>32.537376992573506</v>
      </c>
      <c r="I146" s="3">
        <f t="shared" si="23"/>
        <v>11.585413486375437</v>
      </c>
      <c r="J146" s="1">
        <v>0</v>
      </c>
      <c r="K146" s="1">
        <f t="shared" si="26"/>
        <v>0</v>
      </c>
      <c r="L146" s="1">
        <v>1</v>
      </c>
      <c r="M146" s="1">
        <f t="shared" si="27"/>
        <v>6.666666666666667</v>
      </c>
      <c r="N146" s="1">
        <v>0</v>
      </c>
    </row>
    <row r="147" spans="1:14" x14ac:dyDescent="0.25">
      <c r="A147" s="119">
        <v>244</v>
      </c>
      <c r="B147" s="1" t="s">
        <v>41</v>
      </c>
      <c r="C147" s="1" t="s">
        <v>538</v>
      </c>
      <c r="D147" s="1" t="s">
        <v>531</v>
      </c>
      <c r="E147" s="1">
        <v>79802.702000000005</v>
      </c>
      <c r="F147" s="1">
        <f>SUM(G143:G150)</f>
        <v>25965.705999999998</v>
      </c>
      <c r="G147" s="1">
        <v>12451.737999999999</v>
      </c>
      <c r="H147" s="3">
        <f t="shared" si="28"/>
        <v>32.537376992573506</v>
      </c>
      <c r="I147" s="3">
        <f t="shared" si="23"/>
        <v>15.603153386961759</v>
      </c>
      <c r="J147" s="1">
        <v>0</v>
      </c>
      <c r="K147" s="1">
        <f t="shared" si="26"/>
        <v>0</v>
      </c>
      <c r="L147" s="1">
        <v>3</v>
      </c>
      <c r="M147" s="1">
        <f t="shared" si="27"/>
        <v>20</v>
      </c>
      <c r="N147" s="1">
        <v>0</v>
      </c>
    </row>
    <row r="148" spans="1:14" x14ac:dyDescent="0.25">
      <c r="A148" s="119">
        <v>244</v>
      </c>
      <c r="B148" s="1" t="s">
        <v>41</v>
      </c>
      <c r="C148" s="1" t="s">
        <v>538</v>
      </c>
      <c r="D148" s="1" t="s">
        <v>532</v>
      </c>
      <c r="E148" s="1">
        <v>79802.702000000005</v>
      </c>
      <c r="F148" s="1">
        <f>SUM(G143:G150)</f>
        <v>25965.705999999998</v>
      </c>
      <c r="G148" s="1">
        <v>0</v>
      </c>
      <c r="H148" s="3">
        <f t="shared" si="28"/>
        <v>32.537376992573506</v>
      </c>
      <c r="I148" s="3">
        <f t="shared" si="23"/>
        <v>0</v>
      </c>
      <c r="J148" s="1">
        <v>0</v>
      </c>
      <c r="K148" s="1">
        <f t="shared" si="26"/>
        <v>0</v>
      </c>
      <c r="L148" s="1">
        <v>0</v>
      </c>
      <c r="M148" s="1">
        <f t="shared" si="27"/>
        <v>0</v>
      </c>
      <c r="N148" s="1">
        <v>0</v>
      </c>
    </row>
    <row r="149" spans="1:14" x14ac:dyDescent="0.25">
      <c r="A149" s="119">
        <v>244</v>
      </c>
      <c r="B149" s="1" t="s">
        <v>41</v>
      </c>
      <c r="C149" s="1" t="s">
        <v>538</v>
      </c>
      <c r="D149" s="1" t="s">
        <v>534</v>
      </c>
      <c r="E149" s="1">
        <v>79802.702000000005</v>
      </c>
      <c r="F149" s="1">
        <f>SUM(G143:G150)</f>
        <v>25965.705999999998</v>
      </c>
      <c r="G149" s="1">
        <v>0</v>
      </c>
      <c r="H149" s="3">
        <f t="shared" si="28"/>
        <v>32.537376992573506</v>
      </c>
      <c r="I149" s="3">
        <f t="shared" si="23"/>
        <v>0</v>
      </c>
      <c r="J149" s="1">
        <v>0</v>
      </c>
      <c r="K149" s="1">
        <f t="shared" si="26"/>
        <v>0</v>
      </c>
      <c r="L149" s="1">
        <v>0</v>
      </c>
      <c r="M149" s="1">
        <f t="shared" si="27"/>
        <v>0</v>
      </c>
      <c r="N149" s="1">
        <v>0</v>
      </c>
    </row>
    <row r="150" spans="1:14" x14ac:dyDescent="0.25">
      <c r="A150" s="119">
        <v>244</v>
      </c>
      <c r="B150" s="1" t="s">
        <v>41</v>
      </c>
      <c r="C150" s="1" t="s">
        <v>533</v>
      </c>
      <c r="D150" s="1" t="s">
        <v>533</v>
      </c>
      <c r="E150" s="1">
        <v>79802.702000000005</v>
      </c>
      <c r="F150" s="1">
        <f>SUM(G143:G150)</f>
        <v>25965.705999999998</v>
      </c>
      <c r="G150" s="1">
        <v>0</v>
      </c>
      <c r="H150" s="3">
        <f t="shared" si="28"/>
        <v>32.537376992573506</v>
      </c>
      <c r="I150" s="3">
        <f t="shared" si="23"/>
        <v>0</v>
      </c>
      <c r="J150" s="1">
        <v>0</v>
      </c>
      <c r="K150" s="1">
        <f t="shared" si="26"/>
        <v>0</v>
      </c>
      <c r="L150" s="1">
        <v>0</v>
      </c>
      <c r="M150" s="1">
        <f t="shared" si="27"/>
        <v>0</v>
      </c>
      <c r="N150" s="1">
        <v>0</v>
      </c>
    </row>
    <row r="151" spans="1:14" x14ac:dyDescent="0.25">
      <c r="A151" s="119">
        <v>244</v>
      </c>
      <c r="B151" s="1" t="s">
        <v>41</v>
      </c>
      <c r="C151" s="1" t="s">
        <v>535</v>
      </c>
      <c r="D151" s="1" t="s">
        <v>535</v>
      </c>
      <c r="E151" s="1">
        <v>79802.702000000005</v>
      </c>
      <c r="F151" s="1">
        <f>G151</f>
        <v>0</v>
      </c>
      <c r="G151" s="1">
        <v>0</v>
      </c>
      <c r="H151" s="3">
        <f t="shared" si="28"/>
        <v>0</v>
      </c>
      <c r="I151" s="3">
        <f t="shared" si="23"/>
        <v>0</v>
      </c>
      <c r="J151" s="1">
        <v>0</v>
      </c>
      <c r="K151" s="1">
        <f t="shared" si="26"/>
        <v>0</v>
      </c>
      <c r="L151" s="1">
        <v>0</v>
      </c>
      <c r="M151" s="1">
        <f t="shared" si="27"/>
        <v>0</v>
      </c>
      <c r="N151" s="1">
        <v>0</v>
      </c>
    </row>
    <row r="152" spans="1:14" x14ac:dyDescent="0.25">
      <c r="A152" s="119">
        <v>244.2</v>
      </c>
      <c r="B152" s="1" t="s">
        <v>41</v>
      </c>
      <c r="C152" s="1" t="s">
        <v>36</v>
      </c>
      <c r="D152" s="1" t="s">
        <v>36</v>
      </c>
      <c r="E152" s="1">
        <v>5803.5720000000001</v>
      </c>
      <c r="F152" s="1">
        <f>SUM(G152:G154)</f>
        <v>1918.5050000000001</v>
      </c>
      <c r="G152" s="1">
        <v>1002.974</v>
      </c>
      <c r="H152" s="3">
        <f t="shared" si="28"/>
        <v>33.057313668202958</v>
      </c>
      <c r="I152" s="3">
        <f t="shared" si="23"/>
        <v>17.282011836848067</v>
      </c>
      <c r="J152" s="1">
        <v>2</v>
      </c>
      <c r="K152" s="1">
        <f>(J152*100)/18</f>
        <v>11.111111111111111</v>
      </c>
      <c r="L152" s="1">
        <v>5</v>
      </c>
      <c r="M152" s="1">
        <f>(L152*100)/18</f>
        <v>27.777777777777779</v>
      </c>
      <c r="N152" s="1">
        <v>0</v>
      </c>
    </row>
    <row r="153" spans="1:14" x14ac:dyDescent="0.25">
      <c r="A153" s="119">
        <v>244.2</v>
      </c>
      <c r="B153" s="1" t="s">
        <v>41</v>
      </c>
      <c r="C153" s="1" t="s">
        <v>626</v>
      </c>
      <c r="D153" s="1" t="s">
        <v>8</v>
      </c>
      <c r="E153" s="1">
        <v>5803.5720000000001</v>
      </c>
      <c r="F153" s="1">
        <f>SUM(G152:G154)</f>
        <v>1918.5050000000001</v>
      </c>
      <c r="G153" s="1">
        <v>915.53099999999995</v>
      </c>
      <c r="H153" s="3">
        <f t="shared" si="28"/>
        <v>33.057313668202958</v>
      </c>
      <c r="I153" s="3">
        <f t="shared" si="23"/>
        <v>15.775301831354895</v>
      </c>
      <c r="J153" s="1">
        <v>3</v>
      </c>
      <c r="K153" s="1">
        <f t="shared" ref="K153:K166" si="29">(J153*100)/18</f>
        <v>16.666666666666668</v>
      </c>
      <c r="L153" s="1">
        <v>2</v>
      </c>
      <c r="M153" s="1">
        <f t="shared" ref="M153:M166" si="30">(L153*100)/18</f>
        <v>11.111111111111111</v>
      </c>
      <c r="N153" s="1">
        <v>0</v>
      </c>
    </row>
    <row r="154" spans="1:14" x14ac:dyDescent="0.25">
      <c r="A154" s="119">
        <v>244.2</v>
      </c>
      <c r="B154" s="1" t="s">
        <v>41</v>
      </c>
      <c r="C154" s="1" t="s">
        <v>626</v>
      </c>
      <c r="D154" s="1" t="s">
        <v>525</v>
      </c>
      <c r="E154" s="1">
        <v>5803.5720000000001</v>
      </c>
      <c r="F154" s="1">
        <f>SUM(G152:G154)</f>
        <v>1918.5050000000001</v>
      </c>
      <c r="G154" s="1">
        <v>0</v>
      </c>
      <c r="H154" s="3">
        <f t="shared" si="28"/>
        <v>33.057313668202958</v>
      </c>
      <c r="I154" s="3">
        <f t="shared" si="23"/>
        <v>0</v>
      </c>
      <c r="J154" s="1">
        <v>0</v>
      </c>
      <c r="K154" s="1">
        <f t="shared" si="29"/>
        <v>0</v>
      </c>
      <c r="L154" s="1">
        <v>0</v>
      </c>
      <c r="M154" s="1">
        <f t="shared" si="30"/>
        <v>0</v>
      </c>
      <c r="N154" s="1">
        <v>0</v>
      </c>
    </row>
    <row r="155" spans="1:14" x14ac:dyDescent="0.25">
      <c r="A155" s="119">
        <v>244.2</v>
      </c>
      <c r="B155" s="1" t="s">
        <v>41</v>
      </c>
      <c r="C155" s="1" t="s">
        <v>537</v>
      </c>
      <c r="D155" s="1" t="s">
        <v>529</v>
      </c>
      <c r="E155" s="1">
        <v>5803.5720000000001</v>
      </c>
      <c r="F155" s="1">
        <f>SUM(G155:G157)</f>
        <v>632.21599999999944</v>
      </c>
      <c r="G155" s="1">
        <v>0</v>
      </c>
      <c r="H155" s="3">
        <f t="shared" si="28"/>
        <v>10.893566927402631</v>
      </c>
      <c r="I155" s="3">
        <f t="shared" si="23"/>
        <v>0</v>
      </c>
      <c r="J155" s="1">
        <v>0</v>
      </c>
      <c r="K155" s="1">
        <f t="shared" si="29"/>
        <v>0</v>
      </c>
      <c r="L155" s="1">
        <v>0</v>
      </c>
      <c r="M155" s="1">
        <f t="shared" si="30"/>
        <v>0</v>
      </c>
      <c r="N155" s="1">
        <v>0</v>
      </c>
    </row>
    <row r="156" spans="1:14" x14ac:dyDescent="0.25">
      <c r="A156" s="119">
        <v>244.2</v>
      </c>
      <c r="B156" s="1" t="s">
        <v>41</v>
      </c>
      <c r="C156" s="1" t="s">
        <v>537</v>
      </c>
      <c r="D156" s="1" t="s">
        <v>530</v>
      </c>
      <c r="E156" s="1">
        <v>5803.5720000000001</v>
      </c>
      <c r="F156" s="1">
        <f>SUM(G155:G157)</f>
        <v>632.21599999999944</v>
      </c>
      <c r="G156" s="1">
        <v>0</v>
      </c>
      <c r="H156" s="3">
        <f t="shared" si="28"/>
        <v>10.893566927402631</v>
      </c>
      <c r="I156" s="3">
        <f t="shared" si="23"/>
        <v>0</v>
      </c>
      <c r="J156" s="1">
        <v>0</v>
      </c>
      <c r="K156" s="1">
        <f t="shared" si="29"/>
        <v>0</v>
      </c>
      <c r="L156" s="1">
        <v>0</v>
      </c>
      <c r="M156" s="1">
        <f t="shared" si="30"/>
        <v>0</v>
      </c>
      <c r="N156" s="1">
        <v>0</v>
      </c>
    </row>
    <row r="157" spans="1:14" x14ac:dyDescent="0.25">
      <c r="A157" s="119">
        <v>244.2</v>
      </c>
      <c r="B157" s="1" t="s">
        <v>41</v>
      </c>
      <c r="C157" s="1" t="s">
        <v>537</v>
      </c>
      <c r="D157" s="1" t="s">
        <v>526</v>
      </c>
      <c r="E157" s="1">
        <v>5803.5720000000001</v>
      </c>
      <c r="F157" s="1">
        <f>SUM(G155:G157)</f>
        <v>632.21599999999944</v>
      </c>
      <c r="G157" s="1">
        <f>E152-SUM(G152:G153,G159:G161)</f>
        <v>632.21599999999944</v>
      </c>
      <c r="H157" s="3">
        <f t="shared" si="28"/>
        <v>10.893566927402631</v>
      </c>
      <c r="I157" s="3">
        <f t="shared" si="23"/>
        <v>10.893566927402631</v>
      </c>
      <c r="J157" s="1">
        <v>2</v>
      </c>
      <c r="K157" s="1">
        <f t="shared" si="29"/>
        <v>11.111111111111111</v>
      </c>
      <c r="L157" s="1">
        <v>4</v>
      </c>
      <c r="M157" s="1">
        <f t="shared" si="30"/>
        <v>22.222222222222221</v>
      </c>
      <c r="N157" s="1">
        <v>0</v>
      </c>
    </row>
    <row r="158" spans="1:14" x14ac:dyDescent="0.25">
      <c r="A158" s="119">
        <v>244.2</v>
      </c>
      <c r="B158" s="1" t="s">
        <v>41</v>
      </c>
      <c r="C158" s="1" t="s">
        <v>538</v>
      </c>
      <c r="D158" s="1" t="s">
        <v>527</v>
      </c>
      <c r="E158" s="1">
        <v>5803.5720000000001</v>
      </c>
      <c r="F158" s="1">
        <f>SUM(G158:G165)</f>
        <v>3252.8510000000001</v>
      </c>
      <c r="G158" s="1">
        <v>0</v>
      </c>
      <c r="H158" s="3">
        <f t="shared" si="28"/>
        <v>56.049119404394403</v>
      </c>
      <c r="I158" s="3">
        <f t="shared" si="23"/>
        <v>0</v>
      </c>
      <c r="J158" s="1">
        <v>0</v>
      </c>
      <c r="K158" s="1">
        <f t="shared" si="29"/>
        <v>0</v>
      </c>
      <c r="L158" s="1">
        <v>0</v>
      </c>
      <c r="M158" s="1">
        <f t="shared" si="30"/>
        <v>0</v>
      </c>
      <c r="N158" s="1">
        <v>0</v>
      </c>
    </row>
    <row r="159" spans="1:14" x14ac:dyDescent="0.25">
      <c r="A159" s="119">
        <v>244.2</v>
      </c>
      <c r="B159" s="1" t="s">
        <v>41</v>
      </c>
      <c r="C159" s="1" t="s">
        <v>538</v>
      </c>
      <c r="D159" s="88" t="s">
        <v>536</v>
      </c>
      <c r="E159" s="1">
        <v>5803.5720000000001</v>
      </c>
      <c r="F159" s="1">
        <f>SUM(G158:G165)</f>
        <v>3252.8510000000001</v>
      </c>
      <c r="G159" s="1">
        <v>2652.355</v>
      </c>
      <c r="H159" s="3">
        <f t="shared" si="28"/>
        <v>56.049119404394403</v>
      </c>
      <c r="I159" s="3">
        <f t="shared" si="23"/>
        <v>45.702112423176622</v>
      </c>
      <c r="J159" s="1">
        <v>11</v>
      </c>
      <c r="K159" s="1">
        <f t="shared" si="29"/>
        <v>61.111111111111114</v>
      </c>
      <c r="L159" s="1">
        <v>6</v>
      </c>
      <c r="M159" s="1">
        <f t="shared" si="30"/>
        <v>33.333333333333336</v>
      </c>
      <c r="N159" s="1">
        <v>1</v>
      </c>
    </row>
    <row r="160" spans="1:14" x14ac:dyDescent="0.25">
      <c r="A160" s="119">
        <v>244.2</v>
      </c>
      <c r="B160" s="1" t="s">
        <v>41</v>
      </c>
      <c r="C160" s="1" t="s">
        <v>538</v>
      </c>
      <c r="D160" s="1" t="s">
        <v>528</v>
      </c>
      <c r="E160" s="1">
        <v>5803.5720000000001</v>
      </c>
      <c r="F160" s="1">
        <f>SUM(G158:G165)</f>
        <v>3252.8510000000001</v>
      </c>
      <c r="G160" s="1">
        <v>57.098999999999997</v>
      </c>
      <c r="H160" s="3">
        <f t="shared" si="28"/>
        <v>56.049119404394403</v>
      </c>
      <c r="I160" s="3">
        <f t="shared" si="23"/>
        <v>0.98385959543536283</v>
      </c>
      <c r="J160" s="1">
        <v>0</v>
      </c>
      <c r="K160" s="1">
        <f t="shared" si="29"/>
        <v>0</v>
      </c>
      <c r="L160" s="1">
        <v>0</v>
      </c>
      <c r="M160" s="1">
        <f t="shared" si="30"/>
        <v>0</v>
      </c>
      <c r="N160" s="1">
        <v>0</v>
      </c>
    </row>
    <row r="161" spans="1:14" x14ac:dyDescent="0.25">
      <c r="A161" s="119">
        <v>244.2</v>
      </c>
      <c r="B161" s="1" t="s">
        <v>41</v>
      </c>
      <c r="C161" s="1" t="s">
        <v>538</v>
      </c>
      <c r="D161" s="1" t="s">
        <v>37</v>
      </c>
      <c r="E161" s="1">
        <v>5803.5720000000001</v>
      </c>
      <c r="F161" s="1">
        <f>SUM(G158:G165)</f>
        <v>3252.8510000000001</v>
      </c>
      <c r="G161" s="1">
        <v>543.39700000000005</v>
      </c>
      <c r="H161" s="3">
        <f t="shared" si="28"/>
        <v>56.049119404394403</v>
      </c>
      <c r="I161" s="3">
        <f t="shared" si="23"/>
        <v>9.3631473857824119</v>
      </c>
      <c r="J161" s="1">
        <v>0</v>
      </c>
      <c r="K161" s="1">
        <f t="shared" si="29"/>
        <v>0</v>
      </c>
      <c r="L161" s="1">
        <v>1</v>
      </c>
      <c r="M161" s="1">
        <f t="shared" si="30"/>
        <v>5.5555555555555554</v>
      </c>
      <c r="N161" s="1">
        <v>0</v>
      </c>
    </row>
    <row r="162" spans="1:14" x14ac:dyDescent="0.25">
      <c r="A162" s="119">
        <v>244.2</v>
      </c>
      <c r="B162" s="1" t="s">
        <v>41</v>
      </c>
      <c r="C162" s="1" t="s">
        <v>538</v>
      </c>
      <c r="D162" s="1" t="s">
        <v>531</v>
      </c>
      <c r="E162" s="1">
        <v>5803.5720000000001</v>
      </c>
      <c r="F162" s="1">
        <f>SUM(G158:G165)</f>
        <v>3252.8510000000001</v>
      </c>
      <c r="G162" s="1">
        <v>0</v>
      </c>
      <c r="H162" s="3">
        <f t="shared" si="28"/>
        <v>56.049119404394403</v>
      </c>
      <c r="I162" s="3">
        <f t="shared" si="23"/>
        <v>0</v>
      </c>
      <c r="J162" s="1">
        <v>0</v>
      </c>
      <c r="K162" s="1">
        <f t="shared" si="29"/>
        <v>0</v>
      </c>
      <c r="L162" s="1">
        <v>0</v>
      </c>
      <c r="M162" s="1">
        <f t="shared" si="30"/>
        <v>0</v>
      </c>
      <c r="N162" s="1">
        <v>0</v>
      </c>
    </row>
    <row r="163" spans="1:14" x14ac:dyDescent="0.25">
      <c r="A163" s="119">
        <v>244.2</v>
      </c>
      <c r="B163" s="1" t="s">
        <v>41</v>
      </c>
      <c r="C163" s="1" t="s">
        <v>538</v>
      </c>
      <c r="D163" s="1" t="s">
        <v>532</v>
      </c>
      <c r="E163" s="1">
        <v>5803.5720000000001</v>
      </c>
      <c r="F163" s="1">
        <f>SUM(G158:G165)</f>
        <v>3252.8510000000001</v>
      </c>
      <c r="G163" s="1">
        <v>0</v>
      </c>
      <c r="H163" s="3">
        <f t="shared" si="28"/>
        <v>56.049119404394403</v>
      </c>
      <c r="I163" s="3">
        <f t="shared" si="23"/>
        <v>0</v>
      </c>
      <c r="J163" s="1">
        <v>0</v>
      </c>
      <c r="K163" s="1">
        <f t="shared" si="29"/>
        <v>0</v>
      </c>
      <c r="L163" s="1">
        <v>0</v>
      </c>
      <c r="M163" s="1">
        <f t="shared" si="30"/>
        <v>0</v>
      </c>
      <c r="N163" s="1">
        <v>0</v>
      </c>
    </row>
    <row r="164" spans="1:14" x14ac:dyDescent="0.25">
      <c r="A164" s="119">
        <v>244.2</v>
      </c>
      <c r="B164" s="1" t="s">
        <v>41</v>
      </c>
      <c r="C164" s="1" t="s">
        <v>538</v>
      </c>
      <c r="D164" s="1" t="s">
        <v>534</v>
      </c>
      <c r="E164" s="1">
        <v>5803.5720000000001</v>
      </c>
      <c r="F164" s="1">
        <f>SUM(G158:G165)</f>
        <v>3252.8510000000001</v>
      </c>
      <c r="G164" s="1">
        <v>0</v>
      </c>
      <c r="H164" s="3">
        <f t="shared" si="28"/>
        <v>56.049119404394403</v>
      </c>
      <c r="I164" s="3">
        <f t="shared" si="23"/>
        <v>0</v>
      </c>
      <c r="J164" s="1">
        <v>0</v>
      </c>
      <c r="K164" s="1">
        <f t="shared" si="29"/>
        <v>0</v>
      </c>
      <c r="L164" s="1">
        <v>0</v>
      </c>
      <c r="M164" s="1">
        <f t="shared" si="30"/>
        <v>0</v>
      </c>
      <c r="N164" s="1">
        <v>0</v>
      </c>
    </row>
    <row r="165" spans="1:14" x14ac:dyDescent="0.25">
      <c r="A165" s="119">
        <v>244.2</v>
      </c>
      <c r="B165" s="1" t="s">
        <v>41</v>
      </c>
      <c r="C165" s="1" t="s">
        <v>533</v>
      </c>
      <c r="D165" s="1" t="s">
        <v>533</v>
      </c>
      <c r="E165" s="1">
        <v>5803.5720000000001</v>
      </c>
      <c r="F165" s="1">
        <f>SUM(G158:G165)</f>
        <v>3252.8510000000001</v>
      </c>
      <c r="G165" s="1">
        <v>0</v>
      </c>
      <c r="H165" s="3">
        <f t="shared" si="28"/>
        <v>56.049119404394403</v>
      </c>
      <c r="I165" s="3">
        <f t="shared" si="23"/>
        <v>0</v>
      </c>
      <c r="J165" s="1">
        <v>0</v>
      </c>
      <c r="K165" s="1">
        <f t="shared" si="29"/>
        <v>0</v>
      </c>
      <c r="L165" s="1">
        <v>0</v>
      </c>
      <c r="M165" s="1">
        <f t="shared" si="30"/>
        <v>0</v>
      </c>
      <c r="N165" s="1">
        <v>0</v>
      </c>
    </row>
    <row r="166" spans="1:14" x14ac:dyDescent="0.25">
      <c r="A166" s="119">
        <v>244.2</v>
      </c>
      <c r="B166" s="1" t="s">
        <v>41</v>
      </c>
      <c r="C166" s="1" t="s">
        <v>535</v>
      </c>
      <c r="D166" s="1" t="s">
        <v>535</v>
      </c>
      <c r="E166" s="1">
        <v>5803.5720000000001</v>
      </c>
      <c r="F166" s="1">
        <f>G166</f>
        <v>0</v>
      </c>
      <c r="G166" s="1">
        <v>0</v>
      </c>
      <c r="H166" s="3">
        <f t="shared" si="28"/>
        <v>0</v>
      </c>
      <c r="I166" s="3">
        <f t="shared" si="23"/>
        <v>0</v>
      </c>
      <c r="J166" s="1">
        <v>0</v>
      </c>
      <c r="K166" s="1">
        <f t="shared" si="29"/>
        <v>0</v>
      </c>
      <c r="L166" s="1">
        <v>0</v>
      </c>
      <c r="M166" s="1">
        <f t="shared" si="30"/>
        <v>0</v>
      </c>
      <c r="N166" s="1">
        <v>0</v>
      </c>
    </row>
    <row r="167" spans="1:14" x14ac:dyDescent="0.25">
      <c r="A167" s="119">
        <v>244.3</v>
      </c>
      <c r="B167" s="1" t="s">
        <v>41</v>
      </c>
      <c r="C167" s="1" t="s">
        <v>36</v>
      </c>
      <c r="D167" s="1" t="s">
        <v>36</v>
      </c>
      <c r="E167" s="1">
        <v>7843.5739999999996</v>
      </c>
      <c r="F167" s="1">
        <f>SUM(G167:G169)</f>
        <v>569.64400000000001</v>
      </c>
      <c r="G167" s="1">
        <v>53.581000000000003</v>
      </c>
      <c r="H167" s="3">
        <f t="shared" si="28"/>
        <v>7.2625565845365907</v>
      </c>
      <c r="I167" s="3">
        <f t="shared" si="23"/>
        <v>0.68311971047892206</v>
      </c>
      <c r="J167" s="1">
        <v>0</v>
      </c>
      <c r="K167" s="1">
        <f>(J167*100)/7</f>
        <v>0</v>
      </c>
      <c r="L167" s="88">
        <v>0</v>
      </c>
      <c r="M167" s="1">
        <f>(L167*100)/7</f>
        <v>0</v>
      </c>
      <c r="N167" s="1">
        <v>0</v>
      </c>
    </row>
    <row r="168" spans="1:14" x14ac:dyDescent="0.25">
      <c r="A168" s="119">
        <v>244.3</v>
      </c>
      <c r="B168" s="1" t="s">
        <v>41</v>
      </c>
      <c r="C168" s="1" t="s">
        <v>626</v>
      </c>
      <c r="D168" s="1" t="s">
        <v>8</v>
      </c>
      <c r="E168" s="1">
        <v>7843.5739999999996</v>
      </c>
      <c r="F168" s="1">
        <f>SUM(G167:G169)</f>
        <v>569.64400000000001</v>
      </c>
      <c r="G168" s="1">
        <v>516.06299999999999</v>
      </c>
      <c r="H168" s="3">
        <f t="shared" si="28"/>
        <v>7.2625565845365907</v>
      </c>
      <c r="I168" s="3">
        <f t="shared" si="23"/>
        <v>6.5794368740576683</v>
      </c>
      <c r="J168" s="1">
        <v>0</v>
      </c>
      <c r="K168" s="1">
        <f t="shared" ref="K168:K181" si="31">(J168*100)/7</f>
        <v>0</v>
      </c>
      <c r="L168" s="1">
        <v>1</v>
      </c>
      <c r="M168" s="1">
        <f t="shared" ref="M168:M181" si="32">(L168*100)/7</f>
        <v>14.285714285714286</v>
      </c>
      <c r="N168" s="1">
        <v>0</v>
      </c>
    </row>
    <row r="169" spans="1:14" x14ac:dyDescent="0.25">
      <c r="A169" s="119">
        <v>244.3</v>
      </c>
      <c r="B169" s="1" t="s">
        <v>41</v>
      </c>
      <c r="C169" s="1" t="s">
        <v>626</v>
      </c>
      <c r="D169" s="1" t="s">
        <v>525</v>
      </c>
      <c r="E169" s="1">
        <v>7843.5739999999996</v>
      </c>
      <c r="F169" s="1">
        <f>SUM(G167:G169)</f>
        <v>569.64400000000001</v>
      </c>
      <c r="G169" s="1">
        <v>0</v>
      </c>
      <c r="H169" s="3">
        <f t="shared" si="28"/>
        <v>7.2625565845365907</v>
      </c>
      <c r="I169" s="3">
        <f t="shared" si="23"/>
        <v>0</v>
      </c>
      <c r="J169" s="1">
        <v>0</v>
      </c>
      <c r="K169" s="1">
        <f t="shared" si="31"/>
        <v>0</v>
      </c>
      <c r="L169" s="1">
        <v>0</v>
      </c>
      <c r="M169" s="1">
        <f t="shared" si="32"/>
        <v>0</v>
      </c>
      <c r="N169" s="1">
        <v>0</v>
      </c>
    </row>
    <row r="170" spans="1:14" x14ac:dyDescent="0.25">
      <c r="A170" s="119">
        <v>244.3</v>
      </c>
      <c r="B170" s="1" t="s">
        <v>41</v>
      </c>
      <c r="C170" s="1" t="s">
        <v>537</v>
      </c>
      <c r="D170" s="1" t="s">
        <v>529</v>
      </c>
      <c r="E170" s="1">
        <v>7843.5739999999996</v>
      </c>
      <c r="F170" s="1">
        <f>SUM(G170:G172)</f>
        <v>3443.3850000000002</v>
      </c>
      <c r="G170" s="1">
        <v>0</v>
      </c>
      <c r="H170" s="3">
        <f t="shared" si="28"/>
        <v>43.900714138733186</v>
      </c>
      <c r="I170" s="3">
        <f t="shared" si="23"/>
        <v>0</v>
      </c>
      <c r="J170" s="1">
        <v>0</v>
      </c>
      <c r="K170" s="1">
        <f t="shared" si="31"/>
        <v>0</v>
      </c>
      <c r="L170" s="1">
        <v>0</v>
      </c>
      <c r="M170" s="1">
        <f t="shared" si="32"/>
        <v>0</v>
      </c>
      <c r="N170" s="1">
        <v>0</v>
      </c>
    </row>
    <row r="171" spans="1:14" x14ac:dyDescent="0.25">
      <c r="A171" s="119">
        <v>244.3</v>
      </c>
      <c r="B171" s="1" t="s">
        <v>41</v>
      </c>
      <c r="C171" s="1" t="s">
        <v>537</v>
      </c>
      <c r="D171" s="1" t="s">
        <v>530</v>
      </c>
      <c r="E171" s="1">
        <v>7843.5739999999996</v>
      </c>
      <c r="F171" s="1">
        <f>SUM(G170:G172)</f>
        <v>3443.3850000000002</v>
      </c>
      <c r="G171" s="1">
        <v>3360.0990000000002</v>
      </c>
      <c r="H171" s="3">
        <f t="shared" si="28"/>
        <v>43.900714138733186</v>
      </c>
      <c r="I171" s="3">
        <f t="shared" si="23"/>
        <v>42.838876767147227</v>
      </c>
      <c r="J171" s="1">
        <v>6</v>
      </c>
      <c r="K171" s="1">
        <f t="shared" si="31"/>
        <v>85.714285714285708</v>
      </c>
      <c r="L171" s="1">
        <v>3</v>
      </c>
      <c r="M171" s="1">
        <f t="shared" si="32"/>
        <v>42.857142857142854</v>
      </c>
      <c r="N171" s="1">
        <v>1</v>
      </c>
    </row>
    <row r="172" spans="1:14" x14ac:dyDescent="0.25">
      <c r="A172" s="119">
        <v>244.3</v>
      </c>
      <c r="B172" s="1" t="s">
        <v>41</v>
      </c>
      <c r="C172" s="1" t="s">
        <v>537</v>
      </c>
      <c r="D172" s="1" t="s">
        <v>526</v>
      </c>
      <c r="E172" s="1">
        <v>7843.5739999999996</v>
      </c>
      <c r="F172" s="1">
        <f>SUM(G170:G172)</f>
        <v>3443.3850000000002</v>
      </c>
      <c r="G172" s="1">
        <f>E167-SUM(G167:G171,G174:G177)</f>
        <v>83.286000000000058</v>
      </c>
      <c r="H172" s="3">
        <f t="shared" si="28"/>
        <v>43.900714138733186</v>
      </c>
      <c r="I172" s="3">
        <f t="shared" si="23"/>
        <v>1.0618373715859641</v>
      </c>
      <c r="J172" s="1">
        <v>1</v>
      </c>
      <c r="K172" s="1">
        <f t="shared" si="31"/>
        <v>14.285714285714286</v>
      </c>
      <c r="L172" s="1">
        <v>0</v>
      </c>
      <c r="M172" s="1">
        <f t="shared" si="32"/>
        <v>0</v>
      </c>
      <c r="N172" s="1">
        <v>0</v>
      </c>
    </row>
    <row r="173" spans="1:14" x14ac:dyDescent="0.25">
      <c r="A173" s="119">
        <v>244.3</v>
      </c>
      <c r="B173" s="1" t="s">
        <v>41</v>
      </c>
      <c r="C173" s="1" t="s">
        <v>538</v>
      </c>
      <c r="D173" s="1" t="s">
        <v>527</v>
      </c>
      <c r="E173" s="1">
        <v>7843.5739999999996</v>
      </c>
      <c r="F173" s="1">
        <f>SUM(G173:G180)</f>
        <v>3830.5449999999996</v>
      </c>
      <c r="G173" s="1">
        <v>0</v>
      </c>
      <c r="H173" s="3">
        <f t="shared" si="28"/>
        <v>48.836729276730217</v>
      </c>
      <c r="I173" s="3">
        <f t="shared" si="23"/>
        <v>0</v>
      </c>
      <c r="J173" s="1">
        <v>0</v>
      </c>
      <c r="K173" s="1">
        <f t="shared" si="31"/>
        <v>0</v>
      </c>
      <c r="L173" s="1">
        <v>0</v>
      </c>
      <c r="M173" s="1">
        <f t="shared" si="32"/>
        <v>0</v>
      </c>
      <c r="N173" s="1">
        <v>0</v>
      </c>
    </row>
    <row r="174" spans="1:14" x14ac:dyDescent="0.25">
      <c r="A174" s="119">
        <v>244.3</v>
      </c>
      <c r="B174" s="1" t="s">
        <v>41</v>
      </c>
      <c r="C174" s="1" t="s">
        <v>538</v>
      </c>
      <c r="D174" s="88" t="s">
        <v>536</v>
      </c>
      <c r="E174" s="1">
        <v>7843.5739999999996</v>
      </c>
      <c r="F174" s="1">
        <f>SUM(G173:G180)</f>
        <v>3830.5449999999996</v>
      </c>
      <c r="G174" s="1">
        <v>312.66000000000003</v>
      </c>
      <c r="H174" s="3">
        <f t="shared" si="28"/>
        <v>48.836729276730217</v>
      </c>
      <c r="I174" s="3">
        <f t="shared" si="23"/>
        <v>3.9861930288411895</v>
      </c>
      <c r="J174" s="1">
        <v>0</v>
      </c>
      <c r="K174" s="1">
        <f t="shared" si="31"/>
        <v>0</v>
      </c>
      <c r="L174" s="1">
        <v>0</v>
      </c>
      <c r="M174" s="1">
        <f t="shared" si="32"/>
        <v>0</v>
      </c>
      <c r="N174" s="1">
        <v>0</v>
      </c>
    </row>
    <row r="175" spans="1:14" x14ac:dyDescent="0.25">
      <c r="A175" s="119">
        <v>244.3</v>
      </c>
      <c r="B175" s="1" t="s">
        <v>41</v>
      </c>
      <c r="C175" s="1" t="s">
        <v>538</v>
      </c>
      <c r="D175" s="1" t="s">
        <v>528</v>
      </c>
      <c r="E175" s="1">
        <v>7843.5739999999996</v>
      </c>
      <c r="F175" s="1">
        <f>SUM(G173:G180)</f>
        <v>3830.5449999999996</v>
      </c>
      <c r="G175" s="1">
        <v>9.1609999999999996</v>
      </c>
      <c r="H175" s="3">
        <f t="shared" si="28"/>
        <v>48.836729276730217</v>
      </c>
      <c r="I175" s="3">
        <f t="shared" si="23"/>
        <v>0.1167962462010303</v>
      </c>
      <c r="J175" s="1">
        <v>0</v>
      </c>
      <c r="K175" s="1">
        <f t="shared" si="31"/>
        <v>0</v>
      </c>
      <c r="L175" s="1">
        <v>0</v>
      </c>
      <c r="M175" s="1">
        <f t="shared" si="32"/>
        <v>0</v>
      </c>
      <c r="N175" s="1">
        <v>0</v>
      </c>
    </row>
    <row r="176" spans="1:14" x14ac:dyDescent="0.25">
      <c r="A176" s="119">
        <v>244.3</v>
      </c>
      <c r="B176" s="1" t="s">
        <v>41</v>
      </c>
      <c r="C176" s="1" t="s">
        <v>538</v>
      </c>
      <c r="D176" s="1" t="s">
        <v>37</v>
      </c>
      <c r="E176" s="1">
        <v>7843.5739999999996</v>
      </c>
      <c r="F176" s="1">
        <f>SUM(G173:G180)</f>
        <v>3830.5449999999996</v>
      </c>
      <c r="G176" s="1">
        <f>64.123+261.396+749.866+140.755</f>
        <v>1216.1399999999999</v>
      </c>
      <c r="H176" s="3">
        <f t="shared" si="28"/>
        <v>48.836729276730217</v>
      </c>
      <c r="I176" s="3">
        <f t="shared" ref="I176:I239" si="33">(G176*100)/E176</f>
        <v>15.504921608440233</v>
      </c>
      <c r="J176" s="1">
        <v>0</v>
      </c>
      <c r="K176" s="1">
        <f t="shared" si="31"/>
        <v>0</v>
      </c>
      <c r="L176" s="1">
        <v>3</v>
      </c>
      <c r="M176" s="1">
        <f t="shared" si="32"/>
        <v>42.857142857142854</v>
      </c>
      <c r="N176" s="1">
        <v>0</v>
      </c>
    </row>
    <row r="177" spans="1:14" x14ac:dyDescent="0.25">
      <c r="A177" s="119">
        <v>244.3</v>
      </c>
      <c r="B177" s="1" t="s">
        <v>41</v>
      </c>
      <c r="C177" s="1" t="s">
        <v>538</v>
      </c>
      <c r="D177" s="1" t="s">
        <v>531</v>
      </c>
      <c r="E177" s="1">
        <v>7843.5739999999996</v>
      </c>
      <c r="F177" s="1">
        <f>SUM(G173:G180)</f>
        <v>3830.5449999999996</v>
      </c>
      <c r="G177" s="1">
        <v>2292.5839999999998</v>
      </c>
      <c r="H177" s="3">
        <f t="shared" si="28"/>
        <v>48.836729276730217</v>
      </c>
      <c r="I177" s="3">
        <f t="shared" si="33"/>
        <v>29.228818393247774</v>
      </c>
      <c r="J177" s="1">
        <v>0</v>
      </c>
      <c r="K177" s="1">
        <f t="shared" si="31"/>
        <v>0</v>
      </c>
      <c r="L177" s="1">
        <v>0</v>
      </c>
      <c r="M177" s="1">
        <f t="shared" si="32"/>
        <v>0</v>
      </c>
      <c r="N177" s="1">
        <v>0</v>
      </c>
    </row>
    <row r="178" spans="1:14" x14ac:dyDescent="0.25">
      <c r="A178" s="119">
        <v>244.3</v>
      </c>
      <c r="B178" s="1" t="s">
        <v>41</v>
      </c>
      <c r="C178" s="1" t="s">
        <v>538</v>
      </c>
      <c r="D178" s="1" t="s">
        <v>532</v>
      </c>
      <c r="E178" s="1">
        <v>7843.5739999999996</v>
      </c>
      <c r="F178" s="1">
        <f>SUM(G173:G180)</f>
        <v>3830.5449999999996</v>
      </c>
      <c r="G178" s="1">
        <v>0</v>
      </c>
      <c r="H178" s="3">
        <f t="shared" si="28"/>
        <v>48.836729276730217</v>
      </c>
      <c r="I178" s="3">
        <f t="shared" si="33"/>
        <v>0</v>
      </c>
      <c r="J178" s="1">
        <v>0</v>
      </c>
      <c r="K178" s="1">
        <f t="shared" si="31"/>
        <v>0</v>
      </c>
      <c r="L178" s="1">
        <v>0</v>
      </c>
      <c r="M178" s="1">
        <f t="shared" si="32"/>
        <v>0</v>
      </c>
      <c r="N178" s="1">
        <v>0</v>
      </c>
    </row>
    <row r="179" spans="1:14" x14ac:dyDescent="0.25">
      <c r="A179" s="119">
        <v>244.3</v>
      </c>
      <c r="B179" s="1" t="s">
        <v>41</v>
      </c>
      <c r="C179" s="1" t="s">
        <v>538</v>
      </c>
      <c r="D179" s="1" t="s">
        <v>534</v>
      </c>
      <c r="E179" s="1">
        <v>7843.5739999999996</v>
      </c>
      <c r="F179" s="1">
        <f>SUM(G173:G180)</f>
        <v>3830.5449999999996</v>
      </c>
      <c r="G179" s="1">
        <v>0</v>
      </c>
      <c r="H179" s="3">
        <f t="shared" si="28"/>
        <v>48.836729276730217</v>
      </c>
      <c r="I179" s="3">
        <f t="shared" si="33"/>
        <v>0</v>
      </c>
      <c r="J179" s="1">
        <v>0</v>
      </c>
      <c r="K179" s="1">
        <f t="shared" si="31"/>
        <v>0</v>
      </c>
      <c r="L179" s="1">
        <v>0</v>
      </c>
      <c r="M179" s="1">
        <f t="shared" si="32"/>
        <v>0</v>
      </c>
      <c r="N179" s="1">
        <v>0</v>
      </c>
    </row>
    <row r="180" spans="1:14" x14ac:dyDescent="0.25">
      <c r="A180" s="119">
        <v>244.3</v>
      </c>
      <c r="B180" s="1" t="s">
        <v>41</v>
      </c>
      <c r="C180" s="1" t="s">
        <v>533</v>
      </c>
      <c r="D180" s="1" t="s">
        <v>533</v>
      </c>
      <c r="E180" s="1">
        <v>7843.5739999999996</v>
      </c>
      <c r="F180" s="1">
        <f>SUM(G173:G180)</f>
        <v>3830.5449999999996</v>
      </c>
      <c r="G180" s="1">
        <v>0</v>
      </c>
      <c r="H180" s="3">
        <f t="shared" si="28"/>
        <v>48.836729276730217</v>
      </c>
      <c r="I180" s="3">
        <f t="shared" si="33"/>
        <v>0</v>
      </c>
      <c r="J180" s="1">
        <v>0</v>
      </c>
      <c r="K180" s="1">
        <f t="shared" si="31"/>
        <v>0</v>
      </c>
      <c r="L180" s="1">
        <v>0</v>
      </c>
      <c r="M180" s="1">
        <f t="shared" si="32"/>
        <v>0</v>
      </c>
      <c r="N180" s="1">
        <v>0</v>
      </c>
    </row>
    <row r="181" spans="1:14" x14ac:dyDescent="0.25">
      <c r="A181" s="119">
        <v>244.3</v>
      </c>
      <c r="B181" s="1" t="s">
        <v>41</v>
      </c>
      <c r="C181" s="1" t="s">
        <v>535</v>
      </c>
      <c r="D181" s="1" t="s">
        <v>535</v>
      </c>
      <c r="E181" s="1">
        <v>7843.5739999999996</v>
      </c>
      <c r="F181" s="1">
        <f>G181</f>
        <v>0</v>
      </c>
      <c r="G181" s="1">
        <v>0</v>
      </c>
      <c r="H181" s="3">
        <f t="shared" si="28"/>
        <v>0</v>
      </c>
      <c r="I181" s="3">
        <f t="shared" si="33"/>
        <v>0</v>
      </c>
      <c r="J181" s="1">
        <v>0</v>
      </c>
      <c r="K181" s="1">
        <f t="shared" si="31"/>
        <v>0</v>
      </c>
      <c r="L181" s="1">
        <v>0</v>
      </c>
      <c r="M181" s="1">
        <f t="shared" si="32"/>
        <v>0</v>
      </c>
      <c r="N181" s="1">
        <v>0</v>
      </c>
    </row>
    <row r="182" spans="1:14" x14ac:dyDescent="0.25">
      <c r="A182" s="119">
        <v>264</v>
      </c>
      <c r="B182" s="1" t="s">
        <v>41</v>
      </c>
      <c r="C182" s="1" t="s">
        <v>36</v>
      </c>
      <c r="D182" s="1" t="s">
        <v>36</v>
      </c>
      <c r="E182" s="1">
        <v>26101.262999999999</v>
      </c>
      <c r="F182" s="1">
        <f>SUM(G182:G184)</f>
        <v>4290.4430000000002</v>
      </c>
      <c r="G182" s="1">
        <v>4290.4430000000002</v>
      </c>
      <c r="H182" s="3">
        <f t="shared" si="28"/>
        <v>16.437683494473049</v>
      </c>
      <c r="I182" s="3">
        <f t="shared" si="33"/>
        <v>16.437683494473049</v>
      </c>
      <c r="J182" s="1">
        <v>40</v>
      </c>
      <c r="K182" s="1">
        <f>(J182*100)/46</f>
        <v>86.956521739130437</v>
      </c>
      <c r="L182" s="1">
        <v>12</v>
      </c>
      <c r="M182" s="1">
        <f>(L182*100)/46</f>
        <v>26.086956521739129</v>
      </c>
      <c r="N182" s="1">
        <v>0</v>
      </c>
    </row>
    <row r="183" spans="1:14" x14ac:dyDescent="0.25">
      <c r="A183" s="119">
        <v>264</v>
      </c>
      <c r="B183" s="1" t="s">
        <v>41</v>
      </c>
      <c r="C183" s="1" t="s">
        <v>626</v>
      </c>
      <c r="D183" s="1" t="s">
        <v>8</v>
      </c>
      <c r="E183" s="1">
        <v>26101.262999999999</v>
      </c>
      <c r="F183" s="1">
        <f>SUM(G182:G184)</f>
        <v>4290.4430000000002</v>
      </c>
      <c r="G183" s="1">
        <v>0</v>
      </c>
      <c r="H183" s="3">
        <f t="shared" si="28"/>
        <v>16.437683494473049</v>
      </c>
      <c r="I183" s="3">
        <f t="shared" si="33"/>
        <v>0</v>
      </c>
      <c r="J183" s="1">
        <v>0</v>
      </c>
      <c r="K183" s="1">
        <f t="shared" ref="K183:K195" si="34">(J183*100)/46</f>
        <v>0</v>
      </c>
      <c r="L183" s="1">
        <v>0</v>
      </c>
      <c r="M183" s="1">
        <f t="shared" ref="M183:M196" si="35">(L183*100)/46</f>
        <v>0</v>
      </c>
      <c r="N183" s="1">
        <v>0</v>
      </c>
    </row>
    <row r="184" spans="1:14" x14ac:dyDescent="0.25">
      <c r="A184" s="119">
        <v>264</v>
      </c>
      <c r="B184" s="1" t="s">
        <v>41</v>
      </c>
      <c r="C184" s="1" t="s">
        <v>626</v>
      </c>
      <c r="D184" s="1" t="s">
        <v>525</v>
      </c>
      <c r="E184" s="1">
        <v>26101.262999999999</v>
      </c>
      <c r="F184" s="1">
        <f>SUM(G182:G184)</f>
        <v>4290.4430000000002</v>
      </c>
      <c r="G184" s="1">
        <v>0</v>
      </c>
      <c r="H184" s="3">
        <f t="shared" si="28"/>
        <v>16.437683494473049</v>
      </c>
      <c r="I184" s="3">
        <f t="shared" si="33"/>
        <v>0</v>
      </c>
      <c r="J184" s="1">
        <v>0</v>
      </c>
      <c r="K184" s="1">
        <f t="shared" si="34"/>
        <v>0</v>
      </c>
      <c r="L184" s="1">
        <v>0</v>
      </c>
      <c r="M184" s="1">
        <f t="shared" si="35"/>
        <v>0</v>
      </c>
      <c r="N184" s="1">
        <v>0</v>
      </c>
    </row>
    <row r="185" spans="1:14" x14ac:dyDescent="0.25">
      <c r="A185" s="119">
        <v>264</v>
      </c>
      <c r="B185" s="1" t="s">
        <v>41</v>
      </c>
      <c r="C185" s="1" t="s">
        <v>537</v>
      </c>
      <c r="D185" s="1" t="s">
        <v>529</v>
      </c>
      <c r="E185" s="1">
        <v>26101.262999999999</v>
      </c>
      <c r="F185" s="1">
        <f>SUM(G185:G187)</f>
        <v>6855.183</v>
      </c>
      <c r="G185" s="1">
        <v>132.27000000000001</v>
      </c>
      <c r="H185" s="3">
        <f t="shared" si="28"/>
        <v>26.263798039198335</v>
      </c>
      <c r="I185" s="3">
        <f t="shared" si="33"/>
        <v>0.50675708681223597</v>
      </c>
      <c r="J185" s="1">
        <v>2</v>
      </c>
      <c r="K185" s="1">
        <f t="shared" si="34"/>
        <v>4.3478260869565215</v>
      </c>
      <c r="L185" s="1">
        <v>0</v>
      </c>
      <c r="M185" s="1">
        <f t="shared" si="35"/>
        <v>0</v>
      </c>
      <c r="N185" s="1">
        <v>1</v>
      </c>
    </row>
    <row r="186" spans="1:14" x14ac:dyDescent="0.25">
      <c r="A186" s="119">
        <v>264</v>
      </c>
      <c r="B186" s="1" t="s">
        <v>41</v>
      </c>
      <c r="C186" s="1" t="s">
        <v>537</v>
      </c>
      <c r="D186" s="1" t="s">
        <v>530</v>
      </c>
      <c r="E186" s="1">
        <v>26101.262999999999</v>
      </c>
      <c r="F186" s="1">
        <f>SUM(G185:G187)</f>
        <v>6855.183</v>
      </c>
      <c r="G186" s="1">
        <v>4350.1670000000004</v>
      </c>
      <c r="H186" s="3">
        <f t="shared" si="28"/>
        <v>26.263798039198335</v>
      </c>
      <c r="I186" s="3">
        <f t="shared" si="33"/>
        <v>16.666500008064745</v>
      </c>
      <c r="J186" s="1">
        <v>2</v>
      </c>
      <c r="K186" s="1">
        <f t="shared" si="34"/>
        <v>4.3478260869565215</v>
      </c>
      <c r="L186" s="1">
        <v>6</v>
      </c>
      <c r="M186" s="1">
        <f t="shared" si="35"/>
        <v>13.043478260869565</v>
      </c>
      <c r="N186" s="1">
        <v>0</v>
      </c>
    </row>
    <row r="187" spans="1:14" x14ac:dyDescent="0.25">
      <c r="A187" s="119">
        <v>264</v>
      </c>
      <c r="B187" s="1" t="s">
        <v>41</v>
      </c>
      <c r="C187" s="1" t="s">
        <v>537</v>
      </c>
      <c r="D187" s="1" t="s">
        <v>526</v>
      </c>
      <c r="E187" s="1">
        <v>26101.262999999999</v>
      </c>
      <c r="F187" s="1">
        <f>SUM(G185:G187)</f>
        <v>6855.183</v>
      </c>
      <c r="G187" s="1">
        <f>E182-SUM(G182:G186,G192)</f>
        <v>2372.7459999999992</v>
      </c>
      <c r="H187" s="3">
        <f t="shared" si="28"/>
        <v>26.263798039198335</v>
      </c>
      <c r="I187" s="3">
        <f t="shared" si="33"/>
        <v>9.0905409443213507</v>
      </c>
      <c r="J187" s="1">
        <v>0</v>
      </c>
      <c r="K187" s="1">
        <f t="shared" si="34"/>
        <v>0</v>
      </c>
      <c r="L187" s="1">
        <v>6</v>
      </c>
      <c r="M187" s="1">
        <f t="shared" si="35"/>
        <v>13.043478260869565</v>
      </c>
      <c r="N187" s="1">
        <v>0</v>
      </c>
    </row>
    <row r="188" spans="1:14" x14ac:dyDescent="0.25">
      <c r="A188" s="119">
        <v>264</v>
      </c>
      <c r="B188" s="1" t="s">
        <v>41</v>
      </c>
      <c r="C188" s="1" t="s">
        <v>538</v>
      </c>
      <c r="D188" s="1" t="s">
        <v>527</v>
      </c>
      <c r="E188" s="1">
        <v>26101.262999999999</v>
      </c>
      <c r="F188" s="1">
        <f>SUM(G188:G195)</f>
        <v>14955.637000000001</v>
      </c>
      <c r="G188" s="1">
        <v>0</v>
      </c>
      <c r="H188" s="3">
        <f t="shared" si="28"/>
        <v>57.298518466328623</v>
      </c>
      <c r="I188" s="3">
        <f t="shared" si="33"/>
        <v>0</v>
      </c>
      <c r="J188" s="1">
        <v>0</v>
      </c>
      <c r="K188" s="1">
        <f t="shared" si="34"/>
        <v>0</v>
      </c>
      <c r="L188" s="1">
        <v>0</v>
      </c>
      <c r="M188" s="1">
        <f t="shared" si="35"/>
        <v>0</v>
      </c>
      <c r="N188" s="1">
        <v>0</v>
      </c>
    </row>
    <row r="189" spans="1:14" x14ac:dyDescent="0.25">
      <c r="A189" s="119">
        <v>264</v>
      </c>
      <c r="B189" s="1" t="s">
        <v>41</v>
      </c>
      <c r="C189" s="1" t="s">
        <v>538</v>
      </c>
      <c r="D189" s="88" t="s">
        <v>536</v>
      </c>
      <c r="E189" s="1">
        <v>26101.262999999999</v>
      </c>
      <c r="F189" s="1">
        <f>SUM(G188:G195)</f>
        <v>14955.637000000001</v>
      </c>
      <c r="G189" s="1">
        <v>0</v>
      </c>
      <c r="H189" s="3">
        <f t="shared" si="28"/>
        <v>57.298518466328623</v>
      </c>
      <c r="I189" s="3">
        <f t="shared" si="33"/>
        <v>0</v>
      </c>
      <c r="J189" s="1">
        <v>0</v>
      </c>
      <c r="K189" s="1">
        <f t="shared" si="34"/>
        <v>0</v>
      </c>
      <c r="L189" s="1">
        <v>0</v>
      </c>
      <c r="M189" s="1">
        <f t="shared" si="35"/>
        <v>0</v>
      </c>
      <c r="N189" s="1">
        <v>0</v>
      </c>
    </row>
    <row r="190" spans="1:14" x14ac:dyDescent="0.25">
      <c r="A190" s="119">
        <v>264</v>
      </c>
      <c r="B190" s="1" t="s">
        <v>41</v>
      </c>
      <c r="C190" s="1" t="s">
        <v>538</v>
      </c>
      <c r="D190" s="1" t="s">
        <v>528</v>
      </c>
      <c r="E190" s="1">
        <v>26101.262999999999</v>
      </c>
      <c r="F190" s="1">
        <f>SUM(G188:G195)</f>
        <v>14955.637000000001</v>
      </c>
      <c r="G190" s="1">
        <v>0</v>
      </c>
      <c r="H190" s="3">
        <f t="shared" si="28"/>
        <v>57.298518466328623</v>
      </c>
      <c r="I190" s="3">
        <f t="shared" si="33"/>
        <v>0</v>
      </c>
      <c r="J190" s="1">
        <v>0</v>
      </c>
      <c r="K190" s="1">
        <f t="shared" si="34"/>
        <v>0</v>
      </c>
      <c r="L190" s="1">
        <v>0</v>
      </c>
      <c r="M190" s="1">
        <f t="shared" si="35"/>
        <v>0</v>
      </c>
      <c r="N190" s="1">
        <v>0</v>
      </c>
    </row>
    <row r="191" spans="1:14" x14ac:dyDescent="0.25">
      <c r="A191" s="119">
        <v>264</v>
      </c>
      <c r="B191" s="1" t="s">
        <v>41</v>
      </c>
      <c r="C191" s="1" t="s">
        <v>538</v>
      </c>
      <c r="D191" s="1" t="s">
        <v>37</v>
      </c>
      <c r="E191" s="1">
        <v>26101.262999999999</v>
      </c>
      <c r="F191" s="1">
        <f>SUM(G188:G195)</f>
        <v>14955.637000000001</v>
      </c>
      <c r="G191" s="1">
        <v>0</v>
      </c>
      <c r="H191" s="3">
        <f t="shared" si="28"/>
        <v>57.298518466328623</v>
      </c>
      <c r="I191" s="3">
        <f t="shared" si="33"/>
        <v>0</v>
      </c>
      <c r="J191" s="1">
        <v>0</v>
      </c>
      <c r="K191" s="1">
        <f t="shared" si="34"/>
        <v>0</v>
      </c>
      <c r="L191" s="1">
        <v>0</v>
      </c>
      <c r="M191" s="1">
        <f t="shared" si="35"/>
        <v>0</v>
      </c>
      <c r="N191" s="1">
        <v>0</v>
      </c>
    </row>
    <row r="192" spans="1:14" x14ac:dyDescent="0.25">
      <c r="A192" s="119">
        <v>264</v>
      </c>
      <c r="B192" s="1" t="s">
        <v>41</v>
      </c>
      <c r="C192" s="1" t="s">
        <v>538</v>
      </c>
      <c r="D192" s="1" t="s">
        <v>531</v>
      </c>
      <c r="E192" s="1">
        <v>26101.262999999999</v>
      </c>
      <c r="F192" s="1">
        <f>SUM(G188:G195)</f>
        <v>14955.637000000001</v>
      </c>
      <c r="G192" s="1">
        <v>14955.637000000001</v>
      </c>
      <c r="H192" s="3">
        <f t="shared" si="28"/>
        <v>57.298518466328623</v>
      </c>
      <c r="I192" s="3">
        <f t="shared" si="33"/>
        <v>57.298518466328623</v>
      </c>
      <c r="J192" s="1">
        <v>2</v>
      </c>
      <c r="K192" s="1">
        <f t="shared" si="34"/>
        <v>4.3478260869565215</v>
      </c>
      <c r="L192" s="1">
        <v>22</v>
      </c>
      <c r="M192" s="1">
        <f t="shared" si="35"/>
        <v>47.826086956521742</v>
      </c>
      <c r="N192" s="1">
        <v>0</v>
      </c>
    </row>
    <row r="193" spans="1:14" x14ac:dyDescent="0.25">
      <c r="A193" s="119">
        <v>264</v>
      </c>
      <c r="B193" s="1" t="s">
        <v>41</v>
      </c>
      <c r="C193" s="1" t="s">
        <v>538</v>
      </c>
      <c r="D193" s="1" t="s">
        <v>532</v>
      </c>
      <c r="E193" s="1">
        <v>26101.262999999999</v>
      </c>
      <c r="F193" s="1">
        <f>SUM(G188:G195)</f>
        <v>14955.637000000001</v>
      </c>
      <c r="G193" s="1">
        <v>0</v>
      </c>
      <c r="H193" s="3">
        <f t="shared" si="28"/>
        <v>57.298518466328623</v>
      </c>
      <c r="I193" s="3">
        <f t="shared" si="33"/>
        <v>0</v>
      </c>
      <c r="J193" s="1">
        <v>0</v>
      </c>
      <c r="K193" s="1">
        <f t="shared" si="34"/>
        <v>0</v>
      </c>
      <c r="L193" s="1">
        <v>0</v>
      </c>
      <c r="M193" s="1">
        <f t="shared" si="35"/>
        <v>0</v>
      </c>
      <c r="N193" s="1">
        <v>0</v>
      </c>
    </row>
    <row r="194" spans="1:14" x14ac:dyDescent="0.25">
      <c r="A194" s="119">
        <v>264</v>
      </c>
      <c r="B194" s="1" t="s">
        <v>41</v>
      </c>
      <c r="C194" s="1" t="s">
        <v>538</v>
      </c>
      <c r="D194" s="1" t="s">
        <v>534</v>
      </c>
      <c r="E194" s="1">
        <v>26101.262999999999</v>
      </c>
      <c r="F194" s="1">
        <f>SUM(G188:G195)</f>
        <v>14955.637000000001</v>
      </c>
      <c r="G194" s="1">
        <v>0</v>
      </c>
      <c r="H194" s="3">
        <f t="shared" si="28"/>
        <v>57.298518466328623</v>
      </c>
      <c r="I194" s="3">
        <f t="shared" si="33"/>
        <v>0</v>
      </c>
      <c r="J194" s="1">
        <v>0</v>
      </c>
      <c r="K194" s="1">
        <f t="shared" si="34"/>
        <v>0</v>
      </c>
      <c r="L194" s="1">
        <v>0</v>
      </c>
      <c r="M194" s="1">
        <f t="shared" si="35"/>
        <v>0</v>
      </c>
      <c r="N194" s="1">
        <v>0</v>
      </c>
    </row>
    <row r="195" spans="1:14" x14ac:dyDescent="0.25">
      <c r="A195" s="119">
        <v>264</v>
      </c>
      <c r="B195" s="1" t="s">
        <v>41</v>
      </c>
      <c r="C195" s="1" t="s">
        <v>533</v>
      </c>
      <c r="D195" s="1" t="s">
        <v>533</v>
      </c>
      <c r="E195" s="1">
        <v>26101.262999999999</v>
      </c>
      <c r="F195" s="1">
        <f>SUM(G188:G195)</f>
        <v>14955.637000000001</v>
      </c>
      <c r="G195" s="1">
        <v>0</v>
      </c>
      <c r="H195" s="3">
        <f t="shared" si="28"/>
        <v>57.298518466328623</v>
      </c>
      <c r="I195" s="3">
        <f t="shared" si="33"/>
        <v>0</v>
      </c>
      <c r="J195" s="1">
        <v>0</v>
      </c>
      <c r="K195" s="1">
        <f t="shared" si="34"/>
        <v>0</v>
      </c>
      <c r="L195" s="1">
        <v>0</v>
      </c>
      <c r="M195" s="1">
        <f t="shared" si="35"/>
        <v>0</v>
      </c>
      <c r="N195" s="1">
        <v>0</v>
      </c>
    </row>
    <row r="196" spans="1:14" x14ac:dyDescent="0.25">
      <c r="A196" s="119">
        <v>264</v>
      </c>
      <c r="B196" s="1" t="s">
        <v>41</v>
      </c>
      <c r="C196" s="1" t="s">
        <v>535</v>
      </c>
      <c r="D196" s="1" t="s">
        <v>535</v>
      </c>
      <c r="E196" s="1">
        <v>26101.262999999999</v>
      </c>
      <c r="F196" s="1">
        <f>G196</f>
        <v>0</v>
      </c>
      <c r="G196" s="1">
        <v>0</v>
      </c>
      <c r="H196" s="3">
        <f t="shared" si="28"/>
        <v>0</v>
      </c>
      <c r="I196" s="3">
        <f t="shared" si="33"/>
        <v>0</v>
      </c>
      <c r="J196" s="1">
        <v>0</v>
      </c>
      <c r="K196" s="1">
        <f>(J196*100)/11</f>
        <v>0</v>
      </c>
      <c r="L196" s="1">
        <v>0</v>
      </c>
      <c r="M196" s="1">
        <f t="shared" si="35"/>
        <v>0</v>
      </c>
      <c r="N196" s="1">
        <v>0</v>
      </c>
    </row>
    <row r="197" spans="1:14" x14ac:dyDescent="0.25">
      <c r="A197" s="119">
        <v>264.10000000000002</v>
      </c>
      <c r="B197" s="1" t="s">
        <v>41</v>
      </c>
      <c r="C197" s="1" t="s">
        <v>36</v>
      </c>
      <c r="D197" s="1" t="s">
        <v>36</v>
      </c>
      <c r="E197" s="1">
        <v>52170.292000000001</v>
      </c>
      <c r="F197" s="1">
        <f>SUM(G197:G199)</f>
        <v>744.78399999999999</v>
      </c>
      <c r="G197" s="1">
        <f>15.168+729.616</f>
        <v>744.78399999999999</v>
      </c>
      <c r="H197" s="3">
        <f t="shared" si="28"/>
        <v>1.4276017469865798</v>
      </c>
      <c r="I197" s="3">
        <f t="shared" si="33"/>
        <v>1.4276017469865798</v>
      </c>
      <c r="J197" s="1">
        <v>2</v>
      </c>
      <c r="K197" s="1">
        <f>(J197*100)/11</f>
        <v>18.181818181818183</v>
      </c>
      <c r="L197" s="88">
        <v>0</v>
      </c>
      <c r="M197" s="1">
        <f>(L197*100)/11</f>
        <v>0</v>
      </c>
      <c r="N197" s="1">
        <v>0</v>
      </c>
    </row>
    <row r="198" spans="1:14" x14ac:dyDescent="0.25">
      <c r="A198" s="119">
        <v>264.10000000000002</v>
      </c>
      <c r="B198" s="1" t="s">
        <v>41</v>
      </c>
      <c r="C198" s="1" t="s">
        <v>626</v>
      </c>
      <c r="D198" s="1" t="s">
        <v>8</v>
      </c>
      <c r="E198" s="1">
        <v>52170.292000000001</v>
      </c>
      <c r="F198" s="1">
        <f>SUM(G197:G199)</f>
        <v>744.78399999999999</v>
      </c>
      <c r="G198" s="1">
        <v>0</v>
      </c>
      <c r="H198" s="3">
        <f t="shared" si="28"/>
        <v>1.4276017469865798</v>
      </c>
      <c r="I198" s="3">
        <f t="shared" si="33"/>
        <v>0</v>
      </c>
      <c r="J198" s="1">
        <v>0</v>
      </c>
      <c r="K198" s="1">
        <f t="shared" ref="K198:K211" si="36">(J198*100)/11</f>
        <v>0</v>
      </c>
      <c r="L198" s="88">
        <v>0</v>
      </c>
      <c r="M198" s="1">
        <f t="shared" ref="M198:M211" si="37">(L198*100)/11</f>
        <v>0</v>
      </c>
      <c r="N198" s="1">
        <v>0</v>
      </c>
    </row>
    <row r="199" spans="1:14" x14ac:dyDescent="0.25">
      <c r="A199" s="119">
        <v>264.10000000000002</v>
      </c>
      <c r="B199" s="1" t="s">
        <v>41</v>
      </c>
      <c r="C199" s="1" t="s">
        <v>626</v>
      </c>
      <c r="D199" s="1" t="s">
        <v>525</v>
      </c>
      <c r="E199" s="1">
        <v>52170.292000000001</v>
      </c>
      <c r="F199" s="1">
        <f>SUM(G197:G199)</f>
        <v>744.78399999999999</v>
      </c>
      <c r="G199" s="1">
        <v>0</v>
      </c>
      <c r="H199" s="3">
        <f t="shared" si="28"/>
        <v>1.4276017469865798</v>
      </c>
      <c r="I199" s="3">
        <f t="shared" si="33"/>
        <v>0</v>
      </c>
      <c r="J199" s="1">
        <v>0</v>
      </c>
      <c r="K199" s="1">
        <f t="shared" si="36"/>
        <v>0</v>
      </c>
      <c r="L199" s="88">
        <v>0</v>
      </c>
      <c r="M199" s="1">
        <f t="shared" si="37"/>
        <v>0</v>
      </c>
      <c r="N199" s="1">
        <v>0</v>
      </c>
    </row>
    <row r="200" spans="1:14" x14ac:dyDescent="0.25">
      <c r="A200" s="119">
        <v>264.10000000000002</v>
      </c>
      <c r="B200" s="1" t="s">
        <v>41</v>
      </c>
      <c r="C200" s="1" t="s">
        <v>537</v>
      </c>
      <c r="D200" s="1" t="s">
        <v>529</v>
      </c>
      <c r="E200" s="1">
        <v>52170.292000000001</v>
      </c>
      <c r="F200" s="1">
        <f>SUM(G200:G202)</f>
        <v>46460.140000000007</v>
      </c>
      <c r="G200" s="1">
        <v>25250.942999999999</v>
      </c>
      <c r="H200" s="3">
        <f t="shared" si="28"/>
        <v>89.054782365412123</v>
      </c>
      <c r="I200" s="3">
        <f t="shared" si="33"/>
        <v>48.400999940732547</v>
      </c>
      <c r="J200" s="1">
        <v>1</v>
      </c>
      <c r="K200" s="1">
        <f t="shared" si="36"/>
        <v>9.0909090909090917</v>
      </c>
      <c r="L200" s="1">
        <v>2</v>
      </c>
      <c r="M200" s="1">
        <f t="shared" si="37"/>
        <v>18.181818181818183</v>
      </c>
      <c r="N200" s="1">
        <v>1</v>
      </c>
    </row>
    <row r="201" spans="1:14" x14ac:dyDescent="0.25">
      <c r="A201" s="119">
        <v>264.10000000000002</v>
      </c>
      <c r="B201" s="1" t="s">
        <v>41</v>
      </c>
      <c r="C201" s="1" t="s">
        <v>537</v>
      </c>
      <c r="D201" s="1" t="s">
        <v>530</v>
      </c>
      <c r="E201" s="1">
        <v>52170.292000000001</v>
      </c>
      <c r="F201" s="1">
        <f>SUM(G200:G202)</f>
        <v>46460.140000000007</v>
      </c>
      <c r="G201" s="1">
        <f>5420.155+15555.077</f>
        <v>20975.232</v>
      </c>
      <c r="H201" s="3">
        <f t="shared" si="28"/>
        <v>89.054782365412123</v>
      </c>
      <c r="I201" s="3">
        <f t="shared" si="33"/>
        <v>40.205318383113521</v>
      </c>
      <c r="J201" s="1">
        <v>5</v>
      </c>
      <c r="K201" s="1">
        <f t="shared" si="36"/>
        <v>45.454545454545453</v>
      </c>
      <c r="L201" s="1">
        <v>8</v>
      </c>
      <c r="M201" s="1">
        <f t="shared" si="37"/>
        <v>72.727272727272734</v>
      </c>
      <c r="N201" s="1">
        <v>0</v>
      </c>
    </row>
    <row r="202" spans="1:14" x14ac:dyDescent="0.25">
      <c r="A202" s="119">
        <v>264.10000000000002</v>
      </c>
      <c r="B202" s="1" t="s">
        <v>41</v>
      </c>
      <c r="C202" s="1" t="s">
        <v>537</v>
      </c>
      <c r="D202" s="1" t="s">
        <v>526</v>
      </c>
      <c r="E202" s="1">
        <v>52170.292000000001</v>
      </c>
      <c r="F202" s="1">
        <f>SUM(G200:G202)</f>
        <v>46460.140000000007</v>
      </c>
      <c r="G202" s="1">
        <f>E197-SUM(G197:G201,G203:G210)</f>
        <v>233.96500000000378</v>
      </c>
      <c r="H202" s="3">
        <f t="shared" si="28"/>
        <v>89.054782365412123</v>
      </c>
      <c r="I202" s="3">
        <f t="shared" si="33"/>
        <v>0.44846404156603875</v>
      </c>
      <c r="J202" s="1">
        <v>0</v>
      </c>
      <c r="K202" s="1">
        <f t="shared" si="36"/>
        <v>0</v>
      </c>
      <c r="L202" s="1">
        <v>0</v>
      </c>
      <c r="M202" s="1">
        <f t="shared" si="37"/>
        <v>0</v>
      </c>
      <c r="N202" s="1">
        <v>0</v>
      </c>
    </row>
    <row r="203" spans="1:14" x14ac:dyDescent="0.25">
      <c r="A203" s="119">
        <v>264.10000000000002</v>
      </c>
      <c r="B203" s="1" t="s">
        <v>41</v>
      </c>
      <c r="C203" s="1" t="s">
        <v>538</v>
      </c>
      <c r="D203" s="1" t="s">
        <v>527</v>
      </c>
      <c r="E203" s="1">
        <v>52170.292000000001</v>
      </c>
      <c r="F203" s="1">
        <f>SUM(G203:G210)</f>
        <v>4965.3679999999995</v>
      </c>
      <c r="G203" s="1">
        <v>90.254999999999995</v>
      </c>
      <c r="H203" s="3">
        <f t="shared" si="28"/>
        <v>9.5176158876013179</v>
      </c>
      <c r="I203" s="3">
        <f t="shared" si="33"/>
        <v>0.17300075682919314</v>
      </c>
      <c r="J203" s="1">
        <v>1</v>
      </c>
      <c r="K203" s="1">
        <f t="shared" si="36"/>
        <v>9.0909090909090917</v>
      </c>
      <c r="L203" s="1">
        <v>0</v>
      </c>
      <c r="M203" s="1">
        <f t="shared" si="37"/>
        <v>0</v>
      </c>
      <c r="N203" s="1">
        <v>0</v>
      </c>
    </row>
    <row r="204" spans="1:14" x14ac:dyDescent="0.25">
      <c r="A204" s="119">
        <v>264.10000000000002</v>
      </c>
      <c r="B204" s="1" t="s">
        <v>41</v>
      </c>
      <c r="C204" s="1" t="s">
        <v>538</v>
      </c>
      <c r="D204" s="88" t="s">
        <v>536</v>
      </c>
      <c r="E204" s="1">
        <v>52170.292000000001</v>
      </c>
      <c r="F204" s="1">
        <f>SUM(G203:G210)</f>
        <v>4965.3679999999995</v>
      </c>
      <c r="G204" s="1">
        <v>0</v>
      </c>
      <c r="H204" s="3">
        <f t="shared" si="28"/>
        <v>9.5176158876013179</v>
      </c>
      <c r="I204" s="3">
        <f t="shared" si="33"/>
        <v>0</v>
      </c>
      <c r="J204" s="1">
        <v>0</v>
      </c>
      <c r="K204" s="1">
        <f t="shared" si="36"/>
        <v>0</v>
      </c>
      <c r="L204" s="1">
        <v>0</v>
      </c>
      <c r="M204" s="1">
        <f t="shared" si="37"/>
        <v>0</v>
      </c>
      <c r="N204" s="1">
        <v>0</v>
      </c>
    </row>
    <row r="205" spans="1:14" x14ac:dyDescent="0.25">
      <c r="A205" s="119">
        <v>264.10000000000002</v>
      </c>
      <c r="B205" s="1" t="s">
        <v>41</v>
      </c>
      <c r="C205" s="1" t="s">
        <v>538</v>
      </c>
      <c r="D205" s="1" t="s">
        <v>528</v>
      </c>
      <c r="E205" s="1">
        <v>52170.292000000001</v>
      </c>
      <c r="F205" s="1">
        <f>SUM(G203:G210)</f>
        <v>4965.3679999999995</v>
      </c>
      <c r="G205" s="1">
        <v>0</v>
      </c>
      <c r="H205" s="3">
        <f t="shared" si="28"/>
        <v>9.5176158876013179</v>
      </c>
      <c r="I205" s="3">
        <f t="shared" si="33"/>
        <v>0</v>
      </c>
      <c r="J205" s="1">
        <v>0</v>
      </c>
      <c r="K205" s="1">
        <f t="shared" si="36"/>
        <v>0</v>
      </c>
      <c r="L205" s="1">
        <v>0</v>
      </c>
      <c r="M205" s="1">
        <f t="shared" si="37"/>
        <v>0</v>
      </c>
      <c r="N205" s="1">
        <v>0</v>
      </c>
    </row>
    <row r="206" spans="1:14" x14ac:dyDescent="0.25">
      <c r="A206" s="119">
        <v>264.10000000000002</v>
      </c>
      <c r="B206" s="1" t="s">
        <v>41</v>
      </c>
      <c r="C206" s="1" t="s">
        <v>538</v>
      </c>
      <c r="D206" s="1" t="s">
        <v>37</v>
      </c>
      <c r="E206" s="1">
        <v>52170.292000000001</v>
      </c>
      <c r="F206" s="1">
        <f>SUM(G203:G210)</f>
        <v>4965.3679999999995</v>
      </c>
      <c r="G206" s="1">
        <v>1717.6</v>
      </c>
      <c r="H206" s="3">
        <f t="shared" si="28"/>
        <v>9.5176158876013179</v>
      </c>
      <c r="I206" s="3">
        <f t="shared" si="33"/>
        <v>3.2922951629252908</v>
      </c>
      <c r="J206" s="1">
        <v>0</v>
      </c>
      <c r="K206" s="1">
        <f t="shared" si="36"/>
        <v>0</v>
      </c>
      <c r="L206" s="1">
        <v>0</v>
      </c>
      <c r="M206" s="1">
        <f t="shared" si="37"/>
        <v>0</v>
      </c>
      <c r="N206" s="1">
        <v>0</v>
      </c>
    </row>
    <row r="207" spans="1:14" x14ac:dyDescent="0.25">
      <c r="A207" s="119">
        <v>264.10000000000002</v>
      </c>
      <c r="B207" s="1" t="s">
        <v>41</v>
      </c>
      <c r="C207" s="1" t="s">
        <v>538</v>
      </c>
      <c r="D207" s="1" t="s">
        <v>531</v>
      </c>
      <c r="E207" s="1">
        <v>52170.292000000001</v>
      </c>
      <c r="F207" s="1">
        <f>SUM(G203:G210)</f>
        <v>4965.3679999999995</v>
      </c>
      <c r="G207" s="1">
        <v>2875.5639999999999</v>
      </c>
      <c r="H207" s="3">
        <f t="shared" si="28"/>
        <v>9.5176158876013179</v>
      </c>
      <c r="I207" s="3">
        <f t="shared" si="33"/>
        <v>5.511880209526141</v>
      </c>
      <c r="J207" s="1">
        <v>2</v>
      </c>
      <c r="K207" s="1">
        <f t="shared" si="36"/>
        <v>18.181818181818183</v>
      </c>
      <c r="L207" s="1">
        <v>1</v>
      </c>
      <c r="M207" s="1">
        <f t="shared" si="37"/>
        <v>9.0909090909090917</v>
      </c>
      <c r="N207" s="1">
        <v>0</v>
      </c>
    </row>
    <row r="208" spans="1:14" x14ac:dyDescent="0.25">
      <c r="A208" s="119">
        <v>264.10000000000002</v>
      </c>
      <c r="B208" s="1" t="s">
        <v>41</v>
      </c>
      <c r="C208" s="1" t="s">
        <v>538</v>
      </c>
      <c r="D208" s="1" t="s">
        <v>532</v>
      </c>
      <c r="E208" s="1">
        <v>52170.292000000001</v>
      </c>
      <c r="F208" s="1">
        <f>SUM(G203:G210)</f>
        <v>4965.3679999999995</v>
      </c>
      <c r="G208" s="1">
        <v>0</v>
      </c>
      <c r="H208" s="3">
        <f t="shared" si="28"/>
        <v>9.5176158876013179</v>
      </c>
      <c r="I208" s="3">
        <f t="shared" si="33"/>
        <v>0</v>
      </c>
      <c r="J208" s="1">
        <v>0</v>
      </c>
      <c r="K208" s="1">
        <f t="shared" si="36"/>
        <v>0</v>
      </c>
      <c r="L208" s="1">
        <v>0</v>
      </c>
      <c r="M208" s="1">
        <f t="shared" si="37"/>
        <v>0</v>
      </c>
      <c r="N208" s="1">
        <v>0</v>
      </c>
    </row>
    <row r="209" spans="1:14" x14ac:dyDescent="0.25">
      <c r="A209" s="119">
        <v>264.10000000000002</v>
      </c>
      <c r="B209" s="1" t="s">
        <v>41</v>
      </c>
      <c r="C209" s="1" t="s">
        <v>538</v>
      </c>
      <c r="D209" s="1" t="s">
        <v>534</v>
      </c>
      <c r="E209" s="1">
        <v>52170.292000000001</v>
      </c>
      <c r="F209" s="1">
        <f>SUM(G203:G210)</f>
        <v>4965.3679999999995</v>
      </c>
      <c r="G209" s="1">
        <v>0</v>
      </c>
      <c r="H209" s="3">
        <f t="shared" si="28"/>
        <v>9.5176158876013179</v>
      </c>
      <c r="I209" s="3">
        <f t="shared" si="33"/>
        <v>0</v>
      </c>
      <c r="J209" s="1">
        <v>0</v>
      </c>
      <c r="K209" s="1">
        <f t="shared" si="36"/>
        <v>0</v>
      </c>
      <c r="L209" s="1">
        <v>0</v>
      </c>
      <c r="M209" s="1">
        <f t="shared" si="37"/>
        <v>0</v>
      </c>
      <c r="N209" s="1">
        <v>0</v>
      </c>
    </row>
    <row r="210" spans="1:14" x14ac:dyDescent="0.25">
      <c r="A210" s="119">
        <v>264.10000000000002</v>
      </c>
      <c r="B210" s="1" t="s">
        <v>41</v>
      </c>
      <c r="C210" s="1" t="s">
        <v>533</v>
      </c>
      <c r="D210" s="1" t="s">
        <v>533</v>
      </c>
      <c r="E210" s="1">
        <v>52170.292000000001</v>
      </c>
      <c r="F210" s="1">
        <f>SUM(G203:G210)</f>
        <v>4965.3679999999995</v>
      </c>
      <c r="G210" s="1">
        <v>281.94900000000001</v>
      </c>
      <c r="H210" s="3">
        <f t="shared" ref="H210:H256" si="38">(F210*100)/E210</f>
        <v>9.5176158876013179</v>
      </c>
      <c r="I210" s="3">
        <f t="shared" si="33"/>
        <v>0.54043975832069335</v>
      </c>
      <c r="J210" s="1">
        <v>0</v>
      </c>
      <c r="K210" s="1">
        <f t="shared" si="36"/>
        <v>0</v>
      </c>
      <c r="L210" s="1">
        <v>0</v>
      </c>
      <c r="M210" s="1">
        <f t="shared" si="37"/>
        <v>0</v>
      </c>
      <c r="N210" s="1">
        <v>0</v>
      </c>
    </row>
    <row r="211" spans="1:14" x14ac:dyDescent="0.25">
      <c r="A211" s="119">
        <v>264.10000000000002</v>
      </c>
      <c r="B211" s="1" t="s">
        <v>41</v>
      </c>
      <c r="C211" s="1" t="s">
        <v>535</v>
      </c>
      <c r="D211" s="1" t="s">
        <v>535</v>
      </c>
      <c r="E211" s="1">
        <v>52170.292000000001</v>
      </c>
      <c r="F211" s="1">
        <f>G211</f>
        <v>0</v>
      </c>
      <c r="G211" s="1">
        <v>0</v>
      </c>
      <c r="H211" s="3">
        <f t="shared" si="38"/>
        <v>0</v>
      </c>
      <c r="I211" s="3">
        <f t="shared" si="33"/>
        <v>0</v>
      </c>
      <c r="J211" s="1">
        <v>0</v>
      </c>
      <c r="K211" s="1">
        <f t="shared" si="36"/>
        <v>0</v>
      </c>
      <c r="L211" s="1">
        <v>0</v>
      </c>
      <c r="M211" s="1">
        <f t="shared" si="37"/>
        <v>0</v>
      </c>
      <c r="N211" s="1">
        <v>0</v>
      </c>
    </row>
    <row r="212" spans="1:14" x14ac:dyDescent="0.25">
      <c r="A212" s="119">
        <v>364</v>
      </c>
      <c r="B212" s="1" t="s">
        <v>41</v>
      </c>
      <c r="C212" s="1" t="s">
        <v>36</v>
      </c>
      <c r="D212" s="1" t="s">
        <v>36</v>
      </c>
      <c r="E212" s="1">
        <v>15778.887000000001</v>
      </c>
      <c r="F212" s="1">
        <f>SUM(G212:G214)</f>
        <v>10824.78</v>
      </c>
      <c r="G212" s="1">
        <f>10470.87+148.274</f>
        <v>10619.144</v>
      </c>
      <c r="H212" s="3">
        <f t="shared" si="38"/>
        <v>68.602937583620445</v>
      </c>
      <c r="I212" s="3">
        <f t="shared" si="33"/>
        <v>67.299702444158441</v>
      </c>
      <c r="J212" s="1">
        <v>8</v>
      </c>
      <c r="K212" s="1">
        <f>(J212*100)/34</f>
        <v>23.529411764705884</v>
      </c>
      <c r="L212" s="1">
        <v>25</v>
      </c>
      <c r="M212" s="1">
        <f>(L212*100)/34</f>
        <v>73.529411764705884</v>
      </c>
      <c r="N212" s="1">
        <v>0</v>
      </c>
    </row>
    <row r="213" spans="1:14" x14ac:dyDescent="0.25">
      <c r="A213" s="119">
        <v>364</v>
      </c>
      <c r="B213" s="1" t="s">
        <v>41</v>
      </c>
      <c r="C213" s="1" t="s">
        <v>626</v>
      </c>
      <c r="D213" s="1" t="s">
        <v>8</v>
      </c>
      <c r="E213" s="1">
        <v>15778.887000000001</v>
      </c>
      <c r="F213" s="1">
        <f>SUM(G212:G214)</f>
        <v>10824.78</v>
      </c>
      <c r="G213" s="1">
        <v>205.636</v>
      </c>
      <c r="H213" s="3">
        <f t="shared" si="38"/>
        <v>68.602937583620445</v>
      </c>
      <c r="I213" s="3">
        <f t="shared" si="33"/>
        <v>1.303235139461991</v>
      </c>
      <c r="J213" s="1">
        <v>14</v>
      </c>
      <c r="K213" s="1">
        <f t="shared" ref="K213:K226" si="39">(J213*100)/34</f>
        <v>41.176470588235297</v>
      </c>
      <c r="L213" s="1">
        <v>0</v>
      </c>
      <c r="M213" s="1">
        <f t="shared" ref="M213:M226" si="40">(L213*100)/34</f>
        <v>0</v>
      </c>
      <c r="N213" s="1">
        <v>1</v>
      </c>
    </row>
    <row r="214" spans="1:14" x14ac:dyDescent="0.25">
      <c r="A214" s="119">
        <v>364</v>
      </c>
      <c r="B214" s="1" t="s">
        <v>41</v>
      </c>
      <c r="C214" s="1" t="s">
        <v>626</v>
      </c>
      <c r="D214" s="1" t="s">
        <v>525</v>
      </c>
      <c r="E214" s="1">
        <v>15778.887000000001</v>
      </c>
      <c r="F214" s="1">
        <f>SUM(G212:G214)</f>
        <v>10824.78</v>
      </c>
      <c r="G214" s="1">
        <v>0</v>
      </c>
      <c r="H214" s="3">
        <f t="shared" si="38"/>
        <v>68.602937583620445</v>
      </c>
      <c r="I214" s="3">
        <f t="shared" si="33"/>
        <v>0</v>
      </c>
      <c r="J214" s="1">
        <v>0</v>
      </c>
      <c r="K214" s="1">
        <f t="shared" si="39"/>
        <v>0</v>
      </c>
      <c r="L214" s="1">
        <v>0</v>
      </c>
      <c r="M214" s="1">
        <f t="shared" si="40"/>
        <v>0</v>
      </c>
      <c r="N214" s="1">
        <v>0</v>
      </c>
    </row>
    <row r="215" spans="1:14" x14ac:dyDescent="0.25">
      <c r="A215" s="119">
        <v>364</v>
      </c>
      <c r="B215" s="1" t="s">
        <v>41</v>
      </c>
      <c r="C215" s="1" t="s">
        <v>537</v>
      </c>
      <c r="D215" s="1" t="s">
        <v>529</v>
      </c>
      <c r="E215" s="1">
        <v>15778.887000000001</v>
      </c>
      <c r="F215" s="1">
        <f>SUM(G215:G217)</f>
        <v>4001.2080000000005</v>
      </c>
      <c r="G215" s="1">
        <v>0</v>
      </c>
      <c r="H215" s="3">
        <f t="shared" si="38"/>
        <v>25.357986276218345</v>
      </c>
      <c r="I215" s="3">
        <f t="shared" si="33"/>
        <v>0</v>
      </c>
      <c r="J215" s="1">
        <v>0</v>
      </c>
      <c r="K215" s="1">
        <f t="shared" si="39"/>
        <v>0</v>
      </c>
      <c r="L215" s="1">
        <v>0</v>
      </c>
      <c r="M215" s="1">
        <f t="shared" si="40"/>
        <v>0</v>
      </c>
      <c r="N215" s="1">
        <v>0</v>
      </c>
    </row>
    <row r="216" spans="1:14" x14ac:dyDescent="0.25">
      <c r="A216" s="119">
        <v>364</v>
      </c>
      <c r="B216" s="1" t="s">
        <v>41</v>
      </c>
      <c r="C216" s="1" t="s">
        <v>537</v>
      </c>
      <c r="D216" s="1" t="s">
        <v>530</v>
      </c>
      <c r="E216" s="1">
        <v>15778.887000000001</v>
      </c>
      <c r="F216" s="1">
        <f>SUM(G215:G217)</f>
        <v>4001.2080000000005</v>
      </c>
      <c r="G216" s="1">
        <v>0</v>
      </c>
      <c r="H216" s="3">
        <f t="shared" si="38"/>
        <v>25.357986276218345</v>
      </c>
      <c r="I216" s="3">
        <f t="shared" si="33"/>
        <v>0</v>
      </c>
      <c r="J216" s="1">
        <v>0</v>
      </c>
      <c r="K216" s="1">
        <f t="shared" si="39"/>
        <v>0</v>
      </c>
      <c r="L216" s="1">
        <v>0</v>
      </c>
      <c r="M216" s="1">
        <f t="shared" si="40"/>
        <v>0</v>
      </c>
      <c r="N216" s="1">
        <v>0</v>
      </c>
    </row>
    <row r="217" spans="1:14" x14ac:dyDescent="0.25">
      <c r="A217" s="119">
        <v>364</v>
      </c>
      <c r="B217" s="1" t="s">
        <v>41</v>
      </c>
      <c r="C217" s="1" t="s">
        <v>537</v>
      </c>
      <c r="D217" s="1" t="s">
        <v>526</v>
      </c>
      <c r="E217" s="1">
        <v>15778.887000000001</v>
      </c>
      <c r="F217" s="1">
        <f>SUM(G215:G217)</f>
        <v>4001.2080000000005</v>
      </c>
      <c r="G217" s="1">
        <f>E212-SUM(G212:G213,G219,G221)</f>
        <v>4001.2080000000005</v>
      </c>
      <c r="H217" s="3">
        <f t="shared" si="38"/>
        <v>25.357986276218345</v>
      </c>
      <c r="I217" s="3">
        <f t="shared" si="33"/>
        <v>25.357986276218345</v>
      </c>
      <c r="J217" s="1">
        <v>11</v>
      </c>
      <c r="K217" s="1">
        <f t="shared" si="39"/>
        <v>32.352941176470587</v>
      </c>
      <c r="L217" s="1">
        <v>7</v>
      </c>
      <c r="M217" s="1">
        <f t="shared" si="40"/>
        <v>20.588235294117649</v>
      </c>
      <c r="N217" s="1">
        <v>0</v>
      </c>
    </row>
    <row r="218" spans="1:14" x14ac:dyDescent="0.25">
      <c r="A218" s="119">
        <v>364</v>
      </c>
      <c r="B218" s="1" t="s">
        <v>41</v>
      </c>
      <c r="C218" s="1" t="s">
        <v>538</v>
      </c>
      <c r="D218" s="1" t="s">
        <v>527</v>
      </c>
      <c r="E218" s="1">
        <v>15778.887000000001</v>
      </c>
      <c r="F218" s="1">
        <f>SUM(G218:G225)</f>
        <v>952.899</v>
      </c>
      <c r="G218" s="1">
        <v>0</v>
      </c>
      <c r="H218" s="3">
        <f t="shared" si="38"/>
        <v>6.0390761401612165</v>
      </c>
      <c r="I218" s="3">
        <f t="shared" si="33"/>
        <v>0</v>
      </c>
      <c r="J218" s="1">
        <v>0</v>
      </c>
      <c r="K218" s="1">
        <f t="shared" si="39"/>
        <v>0</v>
      </c>
      <c r="L218" s="1">
        <v>0</v>
      </c>
      <c r="M218" s="1">
        <f t="shared" si="40"/>
        <v>0</v>
      </c>
      <c r="N218" s="1">
        <v>0</v>
      </c>
    </row>
    <row r="219" spans="1:14" x14ac:dyDescent="0.25">
      <c r="A219" s="119">
        <v>364</v>
      </c>
      <c r="B219" s="1" t="s">
        <v>41</v>
      </c>
      <c r="C219" s="1" t="s">
        <v>538</v>
      </c>
      <c r="D219" s="88" t="s">
        <v>536</v>
      </c>
      <c r="E219" s="1">
        <v>15778.887000000001</v>
      </c>
      <c r="F219" s="1">
        <f>SUM(G218:G225)</f>
        <v>952.899</v>
      </c>
      <c r="G219" s="1">
        <v>250.00800000000001</v>
      </c>
      <c r="H219" s="3">
        <f t="shared" si="38"/>
        <v>6.0390761401612165</v>
      </c>
      <c r="I219" s="3">
        <f t="shared" si="33"/>
        <v>1.5844463554368569</v>
      </c>
      <c r="J219" s="1">
        <v>0</v>
      </c>
      <c r="K219" s="1">
        <f t="shared" si="39"/>
        <v>0</v>
      </c>
      <c r="L219" s="1">
        <v>1</v>
      </c>
      <c r="M219" s="1">
        <f t="shared" si="40"/>
        <v>2.9411764705882355</v>
      </c>
      <c r="N219" s="1">
        <v>0</v>
      </c>
    </row>
    <row r="220" spans="1:14" x14ac:dyDescent="0.25">
      <c r="A220" s="119">
        <v>364</v>
      </c>
      <c r="B220" s="1" t="s">
        <v>41</v>
      </c>
      <c r="C220" s="1" t="s">
        <v>538</v>
      </c>
      <c r="D220" s="1" t="s">
        <v>528</v>
      </c>
      <c r="E220" s="1">
        <v>15778.887000000001</v>
      </c>
      <c r="F220" s="1">
        <f>SUM(G218:G225)</f>
        <v>952.899</v>
      </c>
      <c r="G220" s="1">
        <v>0</v>
      </c>
      <c r="H220" s="3">
        <f t="shared" si="38"/>
        <v>6.0390761401612165</v>
      </c>
      <c r="I220" s="3">
        <f t="shared" si="33"/>
        <v>0</v>
      </c>
      <c r="J220" s="1">
        <v>0</v>
      </c>
      <c r="K220" s="1">
        <f t="shared" si="39"/>
        <v>0</v>
      </c>
      <c r="L220" s="1">
        <v>0</v>
      </c>
      <c r="M220" s="1">
        <f t="shared" si="40"/>
        <v>0</v>
      </c>
      <c r="N220" s="1">
        <v>0</v>
      </c>
    </row>
    <row r="221" spans="1:14" x14ac:dyDescent="0.25">
      <c r="A221" s="119">
        <v>364</v>
      </c>
      <c r="B221" s="1" t="s">
        <v>41</v>
      </c>
      <c r="C221" s="1" t="s">
        <v>538</v>
      </c>
      <c r="D221" s="1" t="s">
        <v>37</v>
      </c>
      <c r="E221" s="1">
        <v>15778.887000000001</v>
      </c>
      <c r="F221" s="1">
        <f>SUM(G218:G225)</f>
        <v>952.899</v>
      </c>
      <c r="G221" s="1">
        <v>702.89099999999996</v>
      </c>
      <c r="H221" s="3">
        <f t="shared" si="38"/>
        <v>6.0390761401612165</v>
      </c>
      <c r="I221" s="3">
        <f t="shared" si="33"/>
        <v>4.454629784724359</v>
      </c>
      <c r="J221" s="1">
        <v>1</v>
      </c>
      <c r="K221" s="1">
        <f t="shared" si="39"/>
        <v>2.9411764705882355</v>
      </c>
      <c r="L221" s="1">
        <v>1</v>
      </c>
      <c r="M221" s="1">
        <f t="shared" si="40"/>
        <v>2.9411764705882355</v>
      </c>
      <c r="N221" s="1">
        <v>0</v>
      </c>
    </row>
    <row r="222" spans="1:14" x14ac:dyDescent="0.25">
      <c r="A222" s="119">
        <v>364</v>
      </c>
      <c r="B222" s="1" t="s">
        <v>41</v>
      </c>
      <c r="C222" s="1" t="s">
        <v>538</v>
      </c>
      <c r="D222" s="1" t="s">
        <v>531</v>
      </c>
      <c r="E222" s="1">
        <v>15778.887000000001</v>
      </c>
      <c r="F222" s="1">
        <f>SUM(G218:G225)</f>
        <v>952.899</v>
      </c>
      <c r="G222" s="1">
        <v>0</v>
      </c>
      <c r="H222" s="3">
        <f t="shared" si="38"/>
        <v>6.0390761401612165</v>
      </c>
      <c r="I222" s="3">
        <f t="shared" si="33"/>
        <v>0</v>
      </c>
      <c r="J222" s="1">
        <v>0</v>
      </c>
      <c r="K222" s="1">
        <f t="shared" si="39"/>
        <v>0</v>
      </c>
      <c r="L222" s="1">
        <v>0</v>
      </c>
      <c r="M222" s="1">
        <f t="shared" si="40"/>
        <v>0</v>
      </c>
      <c r="N222" s="1">
        <v>0</v>
      </c>
    </row>
    <row r="223" spans="1:14" x14ac:dyDescent="0.25">
      <c r="A223" s="119">
        <v>364</v>
      </c>
      <c r="B223" s="1" t="s">
        <v>41</v>
      </c>
      <c r="C223" s="1" t="s">
        <v>538</v>
      </c>
      <c r="D223" s="1" t="s">
        <v>532</v>
      </c>
      <c r="E223" s="1">
        <v>15778.887000000001</v>
      </c>
      <c r="F223" s="1">
        <f>SUM(G218:G225)</f>
        <v>952.899</v>
      </c>
      <c r="G223" s="1">
        <v>0</v>
      </c>
      <c r="H223" s="3">
        <f t="shared" si="38"/>
        <v>6.0390761401612165</v>
      </c>
      <c r="I223" s="3">
        <f t="shared" si="33"/>
        <v>0</v>
      </c>
      <c r="J223" s="1">
        <v>0</v>
      </c>
      <c r="K223" s="1">
        <f t="shared" si="39"/>
        <v>0</v>
      </c>
      <c r="L223" s="1">
        <v>0</v>
      </c>
      <c r="M223" s="1">
        <f t="shared" si="40"/>
        <v>0</v>
      </c>
      <c r="N223" s="1">
        <v>0</v>
      </c>
    </row>
    <row r="224" spans="1:14" x14ac:dyDescent="0.25">
      <c r="A224" s="119">
        <v>364</v>
      </c>
      <c r="B224" s="1" t="s">
        <v>41</v>
      </c>
      <c r="C224" s="1" t="s">
        <v>538</v>
      </c>
      <c r="D224" s="1" t="s">
        <v>534</v>
      </c>
      <c r="E224" s="1">
        <v>15778.887000000001</v>
      </c>
      <c r="F224" s="1">
        <f>SUM(G218:G225)</f>
        <v>952.899</v>
      </c>
      <c r="G224" s="1">
        <v>0</v>
      </c>
      <c r="H224" s="3">
        <f t="shared" si="38"/>
        <v>6.0390761401612165</v>
      </c>
      <c r="I224" s="3">
        <f t="shared" si="33"/>
        <v>0</v>
      </c>
      <c r="J224" s="1">
        <v>0</v>
      </c>
      <c r="K224" s="1">
        <f t="shared" si="39"/>
        <v>0</v>
      </c>
      <c r="L224" s="1">
        <v>0</v>
      </c>
      <c r="M224" s="1">
        <f t="shared" si="40"/>
        <v>0</v>
      </c>
      <c r="N224" s="1">
        <v>0</v>
      </c>
    </row>
    <row r="225" spans="1:14" x14ac:dyDescent="0.25">
      <c r="A225" s="119">
        <v>364</v>
      </c>
      <c r="B225" s="1" t="s">
        <v>41</v>
      </c>
      <c r="C225" s="1" t="s">
        <v>533</v>
      </c>
      <c r="D225" s="1" t="s">
        <v>533</v>
      </c>
      <c r="E225" s="1">
        <v>15778.887000000001</v>
      </c>
      <c r="F225" s="1">
        <f>SUM(G218:G225)</f>
        <v>952.899</v>
      </c>
      <c r="G225" s="1">
        <v>0</v>
      </c>
      <c r="H225" s="3">
        <f t="shared" si="38"/>
        <v>6.0390761401612165</v>
      </c>
      <c r="I225" s="3">
        <f t="shared" si="33"/>
        <v>0</v>
      </c>
      <c r="J225" s="1">
        <v>0</v>
      </c>
      <c r="K225" s="1">
        <f t="shared" si="39"/>
        <v>0</v>
      </c>
      <c r="L225" s="1">
        <v>0</v>
      </c>
      <c r="M225" s="1">
        <f t="shared" si="40"/>
        <v>0</v>
      </c>
      <c r="N225" s="1">
        <v>0</v>
      </c>
    </row>
    <row r="226" spans="1:14" x14ac:dyDescent="0.25">
      <c r="A226" s="119">
        <v>364</v>
      </c>
      <c r="B226" s="1" t="s">
        <v>41</v>
      </c>
      <c r="C226" s="1" t="s">
        <v>535</v>
      </c>
      <c r="D226" s="1" t="s">
        <v>535</v>
      </c>
      <c r="E226" s="1">
        <v>15778.887000000001</v>
      </c>
      <c r="F226" s="1">
        <f>G226</f>
        <v>0</v>
      </c>
      <c r="G226" s="1">
        <v>0</v>
      </c>
      <c r="H226" s="3">
        <f t="shared" si="38"/>
        <v>0</v>
      </c>
      <c r="I226" s="3">
        <f t="shared" si="33"/>
        <v>0</v>
      </c>
      <c r="J226" s="1">
        <v>0</v>
      </c>
      <c r="K226" s="1">
        <f t="shared" si="39"/>
        <v>0</v>
      </c>
      <c r="L226" s="1">
        <v>0</v>
      </c>
      <c r="M226" s="1">
        <f t="shared" si="40"/>
        <v>0</v>
      </c>
      <c r="N226" s="1">
        <v>0</v>
      </c>
    </row>
    <row r="227" spans="1:14" x14ac:dyDescent="0.25">
      <c r="A227" s="119">
        <v>364.2</v>
      </c>
      <c r="B227" s="1" t="s">
        <v>41</v>
      </c>
      <c r="C227" s="1" t="s">
        <v>36</v>
      </c>
      <c r="D227" s="1" t="s">
        <v>36</v>
      </c>
      <c r="E227" s="1">
        <v>8053.8509999999997</v>
      </c>
      <c r="F227" s="1">
        <f>SUM(G227:G229)</f>
        <v>682.18200000000002</v>
      </c>
      <c r="G227" s="1">
        <v>682.18200000000002</v>
      </c>
      <c r="H227" s="3">
        <f t="shared" si="38"/>
        <v>8.4702585135980293</v>
      </c>
      <c r="I227" s="3">
        <f t="shared" si="33"/>
        <v>8.4702585135980293</v>
      </c>
      <c r="J227" s="1">
        <v>6</v>
      </c>
      <c r="K227" s="1">
        <f>(J227*100)/20</f>
        <v>30</v>
      </c>
      <c r="L227" s="1">
        <v>3</v>
      </c>
      <c r="M227" s="1">
        <f>(L227*100)/20</f>
        <v>15</v>
      </c>
      <c r="N227" s="1">
        <v>0</v>
      </c>
    </row>
    <row r="228" spans="1:14" x14ac:dyDescent="0.25">
      <c r="A228" s="119">
        <v>364.2</v>
      </c>
      <c r="B228" s="1" t="s">
        <v>41</v>
      </c>
      <c r="C228" s="1" t="s">
        <v>626</v>
      </c>
      <c r="D228" s="1" t="s">
        <v>8</v>
      </c>
      <c r="E228" s="1">
        <v>8053.8509999999997</v>
      </c>
      <c r="F228" s="1">
        <f>SUM(G227:G229)</f>
        <v>682.18200000000002</v>
      </c>
      <c r="G228" s="1">
        <v>0</v>
      </c>
      <c r="H228" s="3">
        <f t="shared" si="38"/>
        <v>8.4702585135980293</v>
      </c>
      <c r="I228" s="3">
        <f t="shared" si="33"/>
        <v>0</v>
      </c>
      <c r="J228" s="1">
        <v>0</v>
      </c>
      <c r="K228" s="1">
        <f t="shared" ref="K228:K241" si="41">(J228*100)/20</f>
        <v>0</v>
      </c>
      <c r="L228" s="1">
        <v>0</v>
      </c>
      <c r="M228" s="1">
        <f t="shared" ref="M228:M241" si="42">(L228*100)/20</f>
        <v>0</v>
      </c>
      <c r="N228" s="1">
        <v>0</v>
      </c>
    </row>
    <row r="229" spans="1:14" x14ac:dyDescent="0.25">
      <c r="A229" s="119">
        <v>364.2</v>
      </c>
      <c r="B229" s="1" t="s">
        <v>41</v>
      </c>
      <c r="C229" s="1" t="s">
        <v>626</v>
      </c>
      <c r="D229" s="1" t="s">
        <v>525</v>
      </c>
      <c r="E229" s="1">
        <v>8053.8509999999997</v>
      </c>
      <c r="F229" s="1">
        <f>SUM(G227:G229)</f>
        <v>682.18200000000002</v>
      </c>
      <c r="G229" s="1">
        <v>0</v>
      </c>
      <c r="H229" s="3">
        <f t="shared" si="38"/>
        <v>8.4702585135980293</v>
      </c>
      <c r="I229" s="3">
        <f t="shared" si="33"/>
        <v>0</v>
      </c>
      <c r="J229" s="1">
        <v>0</v>
      </c>
      <c r="K229" s="1">
        <f t="shared" si="41"/>
        <v>0</v>
      </c>
      <c r="L229" s="1">
        <v>0</v>
      </c>
      <c r="M229" s="1">
        <f t="shared" si="42"/>
        <v>0</v>
      </c>
      <c r="N229" s="1">
        <v>0</v>
      </c>
    </row>
    <row r="230" spans="1:14" x14ac:dyDescent="0.25">
      <c r="A230" s="119">
        <v>364.2</v>
      </c>
      <c r="B230" s="1" t="s">
        <v>41</v>
      </c>
      <c r="C230" s="1" t="s">
        <v>537</v>
      </c>
      <c r="D230" s="1" t="s">
        <v>529</v>
      </c>
      <c r="E230" s="1">
        <v>8053.8509999999997</v>
      </c>
      <c r="F230" s="1">
        <f>SUM(G230:G232)</f>
        <v>1919.7869999999996</v>
      </c>
      <c r="G230" s="1">
        <v>378.84100000000001</v>
      </c>
      <c r="H230" s="3">
        <f t="shared" si="38"/>
        <v>23.836882505027713</v>
      </c>
      <c r="I230" s="3">
        <f t="shared" si="33"/>
        <v>4.7038491275788443</v>
      </c>
      <c r="J230" s="1">
        <v>11</v>
      </c>
      <c r="K230" s="1">
        <f t="shared" si="41"/>
        <v>55</v>
      </c>
      <c r="L230" s="1">
        <v>3</v>
      </c>
      <c r="M230" s="1">
        <f t="shared" si="42"/>
        <v>15</v>
      </c>
      <c r="N230" s="1">
        <v>0</v>
      </c>
    </row>
    <row r="231" spans="1:14" x14ac:dyDescent="0.25">
      <c r="A231" s="119">
        <v>364.2</v>
      </c>
      <c r="B231" s="1" t="s">
        <v>41</v>
      </c>
      <c r="C231" s="1" t="s">
        <v>537</v>
      </c>
      <c r="D231" s="1" t="s">
        <v>530</v>
      </c>
      <c r="E231" s="1">
        <v>8053.8509999999997</v>
      </c>
      <c r="F231" s="1">
        <f>SUM(G230:G232)</f>
        <v>1919.7869999999996</v>
      </c>
      <c r="G231" s="1">
        <v>638.11800000000005</v>
      </c>
      <c r="H231" s="3">
        <f t="shared" si="38"/>
        <v>23.836882505027713</v>
      </c>
      <c r="I231" s="3">
        <f t="shared" si="33"/>
        <v>7.9231413642988935</v>
      </c>
      <c r="J231" s="1">
        <v>0</v>
      </c>
      <c r="K231" s="1">
        <f t="shared" si="41"/>
        <v>0</v>
      </c>
      <c r="L231" s="1">
        <v>1</v>
      </c>
      <c r="M231" s="1">
        <f t="shared" si="42"/>
        <v>5</v>
      </c>
      <c r="N231" s="1">
        <v>0</v>
      </c>
    </row>
    <row r="232" spans="1:14" x14ac:dyDescent="0.25">
      <c r="A232" s="119">
        <v>364.2</v>
      </c>
      <c r="B232" s="1" t="s">
        <v>41</v>
      </c>
      <c r="C232" s="1" t="s">
        <v>537</v>
      </c>
      <c r="D232" s="1" t="s">
        <v>526</v>
      </c>
      <c r="E232" s="1">
        <v>8053.8509999999997</v>
      </c>
      <c r="F232" s="1">
        <f>SUM(G230:G232)</f>
        <v>1919.7869999999996</v>
      </c>
      <c r="G232" s="1">
        <f>E227-SUM(G227:G231,G237,G240)</f>
        <v>902.82799999999952</v>
      </c>
      <c r="H232" s="3">
        <f t="shared" si="38"/>
        <v>23.836882505027713</v>
      </c>
      <c r="I232" s="3">
        <f t="shared" si="33"/>
        <v>11.209892013149977</v>
      </c>
      <c r="J232" s="1">
        <v>2</v>
      </c>
      <c r="K232" s="1">
        <f t="shared" si="41"/>
        <v>10</v>
      </c>
      <c r="L232" s="1">
        <v>1</v>
      </c>
      <c r="M232" s="1">
        <f t="shared" si="42"/>
        <v>5</v>
      </c>
      <c r="N232" s="1">
        <v>0</v>
      </c>
    </row>
    <row r="233" spans="1:14" x14ac:dyDescent="0.25">
      <c r="A233" s="119">
        <v>364.2</v>
      </c>
      <c r="B233" s="1" t="s">
        <v>41</v>
      </c>
      <c r="C233" s="1" t="s">
        <v>538</v>
      </c>
      <c r="D233" s="1" t="s">
        <v>527</v>
      </c>
      <c r="E233" s="1">
        <v>8053.8509999999997</v>
      </c>
      <c r="F233" s="1">
        <f>SUM(G233:G240)</f>
        <v>5451.8819999999996</v>
      </c>
      <c r="G233" s="1">
        <v>0</v>
      </c>
      <c r="H233" s="3">
        <f t="shared" si="38"/>
        <v>67.692858981374243</v>
      </c>
      <c r="I233" s="3">
        <f t="shared" si="33"/>
        <v>0</v>
      </c>
      <c r="J233" s="1">
        <v>0</v>
      </c>
      <c r="K233" s="1">
        <f t="shared" si="41"/>
        <v>0</v>
      </c>
      <c r="L233" s="1">
        <v>0</v>
      </c>
      <c r="M233" s="1">
        <f t="shared" si="42"/>
        <v>0</v>
      </c>
      <c r="N233" s="1">
        <v>0</v>
      </c>
    </row>
    <row r="234" spans="1:14" x14ac:dyDescent="0.25">
      <c r="A234" s="119">
        <v>364.2</v>
      </c>
      <c r="B234" s="1" t="s">
        <v>41</v>
      </c>
      <c r="C234" s="1" t="s">
        <v>538</v>
      </c>
      <c r="D234" s="88" t="s">
        <v>536</v>
      </c>
      <c r="E234" s="1">
        <v>8053.8509999999997</v>
      </c>
      <c r="F234" s="1">
        <f>SUM(G233:G240)</f>
        <v>5451.8819999999996</v>
      </c>
      <c r="G234" s="1">
        <v>0</v>
      </c>
      <c r="H234" s="3">
        <f t="shared" si="38"/>
        <v>67.692858981374243</v>
      </c>
      <c r="I234" s="3">
        <f t="shared" si="33"/>
        <v>0</v>
      </c>
      <c r="J234" s="1">
        <v>0</v>
      </c>
      <c r="K234" s="1">
        <f t="shared" si="41"/>
        <v>0</v>
      </c>
      <c r="L234" s="1">
        <v>0</v>
      </c>
      <c r="M234" s="1">
        <f t="shared" si="42"/>
        <v>0</v>
      </c>
      <c r="N234" s="1">
        <v>0</v>
      </c>
    </row>
    <row r="235" spans="1:14" x14ac:dyDescent="0.25">
      <c r="A235" s="119">
        <v>364.2</v>
      </c>
      <c r="B235" s="1" t="s">
        <v>41</v>
      </c>
      <c r="C235" s="1" t="s">
        <v>538</v>
      </c>
      <c r="D235" s="1" t="s">
        <v>528</v>
      </c>
      <c r="E235" s="1">
        <v>8053.8509999999997</v>
      </c>
      <c r="F235" s="1">
        <f>SUM(G233:G240)</f>
        <v>5451.8819999999996</v>
      </c>
      <c r="G235" s="1">
        <v>0</v>
      </c>
      <c r="H235" s="3">
        <f t="shared" si="38"/>
        <v>67.692858981374243</v>
      </c>
      <c r="I235" s="3">
        <f t="shared" si="33"/>
        <v>0</v>
      </c>
      <c r="J235" s="1">
        <v>0</v>
      </c>
      <c r="K235" s="1">
        <f t="shared" si="41"/>
        <v>0</v>
      </c>
      <c r="L235" s="1">
        <v>0</v>
      </c>
      <c r="M235" s="1">
        <f t="shared" si="42"/>
        <v>0</v>
      </c>
      <c r="N235" s="1">
        <v>0</v>
      </c>
    </row>
    <row r="236" spans="1:14" x14ac:dyDescent="0.25">
      <c r="A236" s="119">
        <v>364.2</v>
      </c>
      <c r="B236" s="1" t="s">
        <v>41</v>
      </c>
      <c r="C236" s="1" t="s">
        <v>538</v>
      </c>
      <c r="D236" s="1" t="s">
        <v>37</v>
      </c>
      <c r="E236" s="1">
        <v>8053.8509999999997</v>
      </c>
      <c r="F236" s="1">
        <f>SUM(G233:G240)</f>
        <v>5451.8819999999996</v>
      </c>
      <c r="G236" s="1">
        <v>0</v>
      </c>
      <c r="H236" s="3">
        <f t="shared" si="38"/>
        <v>67.692858981374243</v>
      </c>
      <c r="I236" s="3">
        <f t="shared" si="33"/>
        <v>0</v>
      </c>
      <c r="J236" s="1">
        <v>0</v>
      </c>
      <c r="K236" s="1">
        <f t="shared" si="41"/>
        <v>0</v>
      </c>
      <c r="L236" s="1">
        <v>0</v>
      </c>
      <c r="M236" s="1">
        <f t="shared" si="42"/>
        <v>0</v>
      </c>
      <c r="N236" s="1">
        <v>0</v>
      </c>
    </row>
    <row r="237" spans="1:14" x14ac:dyDescent="0.25">
      <c r="A237" s="119">
        <v>364.2</v>
      </c>
      <c r="B237" s="1" t="s">
        <v>41</v>
      </c>
      <c r="C237" s="1" t="s">
        <v>538</v>
      </c>
      <c r="D237" s="1" t="s">
        <v>531</v>
      </c>
      <c r="E237" s="1">
        <v>8053.8509999999997</v>
      </c>
      <c r="F237" s="1">
        <f>SUM(G233:G240)</f>
        <v>5451.8819999999996</v>
      </c>
      <c r="G237" s="1">
        <v>5446.4849999999997</v>
      </c>
      <c r="H237" s="3">
        <f t="shared" si="38"/>
        <v>67.692858981374243</v>
      </c>
      <c r="I237" s="3">
        <f t="shared" si="33"/>
        <v>67.625847560378261</v>
      </c>
      <c r="J237" s="1">
        <v>1</v>
      </c>
      <c r="K237" s="1">
        <f t="shared" si="41"/>
        <v>5</v>
      </c>
      <c r="L237" s="1">
        <v>12</v>
      </c>
      <c r="M237" s="1">
        <f t="shared" si="42"/>
        <v>60</v>
      </c>
      <c r="N237" s="1">
        <v>0</v>
      </c>
    </row>
    <row r="238" spans="1:14" x14ac:dyDescent="0.25">
      <c r="A238" s="119">
        <v>364.2</v>
      </c>
      <c r="B238" s="1" t="s">
        <v>41</v>
      </c>
      <c r="C238" s="1" t="s">
        <v>538</v>
      </c>
      <c r="D238" s="1" t="s">
        <v>532</v>
      </c>
      <c r="E238" s="1">
        <v>8053.8509999999997</v>
      </c>
      <c r="F238" s="1">
        <f>SUM(G233:G240)</f>
        <v>5451.8819999999996</v>
      </c>
      <c r="G238" s="1">
        <v>0</v>
      </c>
      <c r="H238" s="3">
        <f t="shared" si="38"/>
        <v>67.692858981374243</v>
      </c>
      <c r="I238" s="3">
        <f t="shared" si="33"/>
        <v>0</v>
      </c>
      <c r="J238" s="1">
        <v>0</v>
      </c>
      <c r="K238" s="1">
        <f t="shared" si="41"/>
        <v>0</v>
      </c>
      <c r="L238" s="1">
        <v>0</v>
      </c>
      <c r="M238" s="1">
        <f t="shared" si="42"/>
        <v>0</v>
      </c>
      <c r="N238" s="1">
        <v>0</v>
      </c>
    </row>
    <row r="239" spans="1:14" x14ac:dyDescent="0.25">
      <c r="A239" s="119">
        <v>364.2</v>
      </c>
      <c r="B239" s="1" t="s">
        <v>41</v>
      </c>
      <c r="C239" s="1" t="s">
        <v>538</v>
      </c>
      <c r="D239" s="1" t="s">
        <v>534</v>
      </c>
      <c r="E239" s="1">
        <v>8053.8509999999997</v>
      </c>
      <c r="F239" s="1">
        <f>SUM(G233:G240)</f>
        <v>5451.8819999999996</v>
      </c>
      <c r="G239" s="1">
        <v>0</v>
      </c>
      <c r="H239" s="3">
        <f t="shared" si="38"/>
        <v>67.692858981374243</v>
      </c>
      <c r="I239" s="3">
        <f t="shared" si="33"/>
        <v>0</v>
      </c>
      <c r="J239" s="1">
        <v>0</v>
      </c>
      <c r="K239" s="1">
        <f t="shared" si="41"/>
        <v>0</v>
      </c>
      <c r="L239" s="1">
        <v>0</v>
      </c>
      <c r="M239" s="1">
        <f t="shared" si="42"/>
        <v>0</v>
      </c>
      <c r="N239" s="1">
        <v>0</v>
      </c>
    </row>
    <row r="240" spans="1:14" x14ac:dyDescent="0.25">
      <c r="A240" s="119">
        <v>364.2</v>
      </c>
      <c r="B240" s="1" t="s">
        <v>41</v>
      </c>
      <c r="C240" s="1" t="s">
        <v>533</v>
      </c>
      <c r="D240" s="1" t="s">
        <v>533</v>
      </c>
      <c r="E240" s="1">
        <v>8053.8509999999997</v>
      </c>
      <c r="F240" s="1">
        <f>SUM(G233:G240)</f>
        <v>5451.8819999999996</v>
      </c>
      <c r="G240" s="1">
        <v>5.3970000000000002</v>
      </c>
      <c r="H240" s="3">
        <f t="shared" si="38"/>
        <v>67.692858981374243</v>
      </c>
      <c r="I240" s="3">
        <f t="shared" ref="I240:I256" si="43">(G240*100)/E240</f>
        <v>6.701142099599311E-2</v>
      </c>
      <c r="J240" s="1">
        <v>0</v>
      </c>
      <c r="K240" s="1">
        <f t="shared" si="41"/>
        <v>0</v>
      </c>
      <c r="L240" s="1">
        <v>0</v>
      </c>
      <c r="M240" s="1">
        <f t="shared" si="42"/>
        <v>0</v>
      </c>
      <c r="N240" s="1">
        <v>0</v>
      </c>
    </row>
    <row r="241" spans="1:14" x14ac:dyDescent="0.25">
      <c r="A241" s="119">
        <v>364.2</v>
      </c>
      <c r="B241" s="1" t="s">
        <v>41</v>
      </c>
      <c r="C241" s="1" t="s">
        <v>535</v>
      </c>
      <c r="D241" s="1" t="s">
        <v>535</v>
      </c>
      <c r="E241" s="1">
        <v>8053.8509999999997</v>
      </c>
      <c r="F241" s="1">
        <f>G241</f>
        <v>0</v>
      </c>
      <c r="G241" s="1">
        <v>0</v>
      </c>
      <c r="H241" s="3">
        <f t="shared" si="38"/>
        <v>0</v>
      </c>
      <c r="I241" s="3">
        <f t="shared" si="43"/>
        <v>0</v>
      </c>
      <c r="J241" s="1">
        <v>0</v>
      </c>
      <c r="K241" s="1">
        <f t="shared" si="41"/>
        <v>0</v>
      </c>
      <c r="L241" s="1">
        <v>0</v>
      </c>
      <c r="M241" s="1">
        <f t="shared" si="42"/>
        <v>0</v>
      </c>
      <c r="N241" s="1">
        <v>0</v>
      </c>
    </row>
    <row r="242" spans="1:14" x14ac:dyDescent="0.25">
      <c r="A242" s="119">
        <v>385</v>
      </c>
      <c r="B242" s="1" t="s">
        <v>41</v>
      </c>
      <c r="C242" s="1" t="s">
        <v>36</v>
      </c>
      <c r="D242" s="1" t="s">
        <v>36</v>
      </c>
      <c r="E242" s="1">
        <v>12708.189</v>
      </c>
      <c r="F242" s="1">
        <f>SUM(G242:G244)</f>
        <v>1736.7809999999999</v>
      </c>
      <c r="G242" s="1">
        <v>1736.7809999999999</v>
      </c>
      <c r="H242" s="3">
        <f t="shared" si="38"/>
        <v>13.666628659677629</v>
      </c>
      <c r="I242" s="3">
        <f t="shared" si="43"/>
        <v>13.666628659677629</v>
      </c>
      <c r="J242" s="1">
        <v>16</v>
      </c>
      <c r="K242" s="1">
        <f>(J242*100)/53</f>
        <v>30.188679245283019</v>
      </c>
      <c r="L242" s="1">
        <v>8</v>
      </c>
      <c r="M242" s="1">
        <f>(L242*100)/53</f>
        <v>15.09433962264151</v>
      </c>
      <c r="N242" s="1">
        <v>0</v>
      </c>
    </row>
    <row r="243" spans="1:14" x14ac:dyDescent="0.25">
      <c r="A243" s="119">
        <v>385</v>
      </c>
      <c r="B243" s="1" t="s">
        <v>41</v>
      </c>
      <c r="C243" s="1" t="s">
        <v>626</v>
      </c>
      <c r="D243" s="1" t="s">
        <v>8</v>
      </c>
      <c r="E243" s="1">
        <v>12708.189</v>
      </c>
      <c r="F243" s="1">
        <f>SUM(G242:G244)</f>
        <v>1736.7809999999999</v>
      </c>
      <c r="G243" s="1">
        <v>0</v>
      </c>
      <c r="H243" s="3">
        <f t="shared" si="38"/>
        <v>13.666628659677629</v>
      </c>
      <c r="I243" s="3">
        <f t="shared" si="43"/>
        <v>0</v>
      </c>
      <c r="J243" s="1">
        <v>0</v>
      </c>
      <c r="K243" s="1">
        <f t="shared" ref="K243:K256" si="44">(J243*100)/53</f>
        <v>0</v>
      </c>
      <c r="L243" s="1">
        <v>0</v>
      </c>
      <c r="M243" s="1">
        <f t="shared" ref="M243:M256" si="45">(L243*100)/53</f>
        <v>0</v>
      </c>
      <c r="N243" s="1">
        <v>0</v>
      </c>
    </row>
    <row r="244" spans="1:14" x14ac:dyDescent="0.25">
      <c r="A244" s="119">
        <v>385</v>
      </c>
      <c r="B244" s="1" t="s">
        <v>41</v>
      </c>
      <c r="C244" s="1" t="s">
        <v>626</v>
      </c>
      <c r="D244" s="1" t="s">
        <v>525</v>
      </c>
      <c r="E244" s="1">
        <v>12708.189</v>
      </c>
      <c r="F244" s="1">
        <f>SUM(G242:G244)</f>
        <v>1736.7809999999999</v>
      </c>
      <c r="G244" s="1">
        <v>0</v>
      </c>
      <c r="H244" s="3">
        <f t="shared" si="38"/>
        <v>13.666628659677629</v>
      </c>
      <c r="I244" s="3">
        <f t="shared" si="43"/>
        <v>0</v>
      </c>
      <c r="J244" s="1">
        <v>0</v>
      </c>
      <c r="K244" s="1">
        <f t="shared" si="44"/>
        <v>0</v>
      </c>
      <c r="L244" s="1">
        <v>0</v>
      </c>
      <c r="M244" s="1">
        <f t="shared" si="45"/>
        <v>0</v>
      </c>
      <c r="N244" s="1">
        <v>0</v>
      </c>
    </row>
    <row r="245" spans="1:14" x14ac:dyDescent="0.25">
      <c r="A245" s="119">
        <v>385</v>
      </c>
      <c r="B245" s="1" t="s">
        <v>41</v>
      </c>
      <c r="C245" s="1" t="s">
        <v>537</v>
      </c>
      <c r="D245" s="1" t="s">
        <v>529</v>
      </c>
      <c r="E245" s="1">
        <v>12708.189</v>
      </c>
      <c r="F245" s="1">
        <f>SUM(G245:G247)</f>
        <v>6852.05</v>
      </c>
      <c r="G245" s="1">
        <v>0</v>
      </c>
      <c r="H245" s="3">
        <f t="shared" si="38"/>
        <v>53.918382863207334</v>
      </c>
      <c r="I245" s="3">
        <f t="shared" si="43"/>
        <v>0</v>
      </c>
      <c r="J245" s="1">
        <v>0</v>
      </c>
      <c r="K245" s="1">
        <f t="shared" si="44"/>
        <v>0</v>
      </c>
      <c r="L245" s="1">
        <v>0</v>
      </c>
      <c r="M245" s="1">
        <f t="shared" si="45"/>
        <v>0</v>
      </c>
      <c r="N245" s="1">
        <v>0</v>
      </c>
    </row>
    <row r="246" spans="1:14" x14ac:dyDescent="0.25">
      <c r="A246" s="119">
        <v>385</v>
      </c>
      <c r="B246" s="1" t="s">
        <v>41</v>
      </c>
      <c r="C246" s="1" t="s">
        <v>537</v>
      </c>
      <c r="D246" s="1" t="s">
        <v>530</v>
      </c>
      <c r="E246" s="1">
        <v>12708.189</v>
      </c>
      <c r="F246" s="1">
        <f>SUM(G245:G247)</f>
        <v>6852.05</v>
      </c>
      <c r="G246" s="1">
        <v>6357.4780000000001</v>
      </c>
      <c r="H246" s="3">
        <f t="shared" si="38"/>
        <v>53.918382863207334</v>
      </c>
      <c r="I246" s="3">
        <f t="shared" si="43"/>
        <v>50.026624564680304</v>
      </c>
      <c r="J246" s="1">
        <v>9</v>
      </c>
      <c r="K246" s="1">
        <f t="shared" si="44"/>
        <v>16.981132075471699</v>
      </c>
      <c r="L246" s="1">
        <v>24</v>
      </c>
      <c r="M246" s="1">
        <f t="shared" si="45"/>
        <v>45.283018867924525</v>
      </c>
      <c r="N246" s="1">
        <v>0</v>
      </c>
    </row>
    <row r="247" spans="1:14" x14ac:dyDescent="0.25">
      <c r="A247" s="119">
        <v>385</v>
      </c>
      <c r="B247" s="1" t="s">
        <v>41</v>
      </c>
      <c r="C247" s="1" t="s">
        <v>537</v>
      </c>
      <c r="D247" s="1" t="s">
        <v>526</v>
      </c>
      <c r="E247" s="1">
        <v>12708.189</v>
      </c>
      <c r="F247" s="1">
        <f>SUM(G245:G247)</f>
        <v>6852.05</v>
      </c>
      <c r="G247" s="1">
        <f>E242-SUM(G246,G242,G252)</f>
        <v>494.57200000000012</v>
      </c>
      <c r="H247" s="3">
        <f t="shared" si="38"/>
        <v>53.918382863207334</v>
      </c>
      <c r="I247" s="3">
        <f t="shared" si="43"/>
        <v>3.8917582985270371</v>
      </c>
      <c r="J247" s="1">
        <v>0</v>
      </c>
      <c r="K247" s="1">
        <f t="shared" si="44"/>
        <v>0</v>
      </c>
      <c r="L247" s="1">
        <v>0</v>
      </c>
      <c r="M247" s="1">
        <f t="shared" si="45"/>
        <v>0</v>
      </c>
      <c r="N247" s="1">
        <v>0</v>
      </c>
    </row>
    <row r="248" spans="1:14" x14ac:dyDescent="0.25">
      <c r="A248" s="119">
        <v>385</v>
      </c>
      <c r="B248" s="1" t="s">
        <v>41</v>
      </c>
      <c r="C248" s="1" t="s">
        <v>538</v>
      </c>
      <c r="D248" s="1" t="s">
        <v>527</v>
      </c>
      <c r="E248" s="1">
        <v>12708.189</v>
      </c>
      <c r="F248" s="1">
        <f>SUM(G248:G255)</f>
        <v>4119.3580000000002</v>
      </c>
      <c r="G248" s="1">
        <v>0</v>
      </c>
      <c r="H248" s="3">
        <f t="shared" si="38"/>
        <v>32.414988477115038</v>
      </c>
      <c r="I248" s="3">
        <f t="shared" si="43"/>
        <v>0</v>
      </c>
      <c r="J248" s="1">
        <v>0</v>
      </c>
      <c r="K248" s="1">
        <f t="shared" si="44"/>
        <v>0</v>
      </c>
      <c r="L248" s="1">
        <v>0</v>
      </c>
      <c r="M248" s="1">
        <f t="shared" si="45"/>
        <v>0</v>
      </c>
      <c r="N248" s="1">
        <v>0</v>
      </c>
    </row>
    <row r="249" spans="1:14" x14ac:dyDescent="0.25">
      <c r="A249" s="119">
        <v>385</v>
      </c>
      <c r="B249" s="1" t="s">
        <v>41</v>
      </c>
      <c r="C249" s="1" t="s">
        <v>538</v>
      </c>
      <c r="D249" s="88" t="s">
        <v>536</v>
      </c>
      <c r="E249" s="1">
        <v>12708.189</v>
      </c>
      <c r="F249" s="1">
        <f>SUM(G248:G255)</f>
        <v>4119.3580000000002</v>
      </c>
      <c r="G249" s="1">
        <v>0</v>
      </c>
      <c r="H249" s="3">
        <f t="shared" si="38"/>
        <v>32.414988477115038</v>
      </c>
      <c r="I249" s="3">
        <f t="shared" si="43"/>
        <v>0</v>
      </c>
      <c r="J249" s="1">
        <v>0</v>
      </c>
      <c r="K249" s="1">
        <f t="shared" si="44"/>
        <v>0</v>
      </c>
      <c r="L249" s="1">
        <v>0</v>
      </c>
      <c r="M249" s="1">
        <f t="shared" si="45"/>
        <v>0</v>
      </c>
      <c r="N249" s="1">
        <v>0</v>
      </c>
    </row>
    <row r="250" spans="1:14" x14ac:dyDescent="0.25">
      <c r="A250" s="119">
        <v>385</v>
      </c>
      <c r="B250" s="1" t="s">
        <v>41</v>
      </c>
      <c r="C250" s="1" t="s">
        <v>538</v>
      </c>
      <c r="D250" s="1" t="s">
        <v>528</v>
      </c>
      <c r="E250" s="1">
        <v>12708.189</v>
      </c>
      <c r="F250" s="1">
        <f>SUM(G248:G255)</f>
        <v>4119.3580000000002</v>
      </c>
      <c r="G250" s="1">
        <v>0</v>
      </c>
      <c r="H250" s="3">
        <f t="shared" si="38"/>
        <v>32.414988477115038</v>
      </c>
      <c r="I250" s="3">
        <f t="shared" si="43"/>
        <v>0</v>
      </c>
      <c r="J250" s="1">
        <v>0</v>
      </c>
      <c r="K250" s="1">
        <f t="shared" si="44"/>
        <v>0</v>
      </c>
      <c r="L250" s="1">
        <v>0</v>
      </c>
      <c r="M250" s="1">
        <f t="shared" si="45"/>
        <v>0</v>
      </c>
      <c r="N250" s="1">
        <v>0</v>
      </c>
    </row>
    <row r="251" spans="1:14" x14ac:dyDescent="0.25">
      <c r="A251" s="119">
        <v>385</v>
      </c>
      <c r="B251" s="1" t="s">
        <v>41</v>
      </c>
      <c r="C251" s="1" t="s">
        <v>538</v>
      </c>
      <c r="D251" s="1" t="s">
        <v>37</v>
      </c>
      <c r="E251" s="1">
        <v>12708.189</v>
      </c>
      <c r="F251" s="1">
        <f>SUM(G248:G255)</f>
        <v>4119.3580000000002</v>
      </c>
      <c r="G251" s="1">
        <v>0</v>
      </c>
      <c r="H251" s="3">
        <f t="shared" si="38"/>
        <v>32.414988477115038</v>
      </c>
      <c r="I251" s="3">
        <f t="shared" si="43"/>
        <v>0</v>
      </c>
      <c r="J251" s="1">
        <v>0</v>
      </c>
      <c r="K251" s="1">
        <f t="shared" si="44"/>
        <v>0</v>
      </c>
      <c r="L251" s="1">
        <v>0</v>
      </c>
      <c r="M251" s="1">
        <f t="shared" si="45"/>
        <v>0</v>
      </c>
      <c r="N251" s="1">
        <v>0</v>
      </c>
    </row>
    <row r="252" spans="1:14" x14ac:dyDescent="0.25">
      <c r="A252" s="119">
        <v>385</v>
      </c>
      <c r="B252" s="1" t="s">
        <v>41</v>
      </c>
      <c r="C252" s="1" t="s">
        <v>538</v>
      </c>
      <c r="D252" s="1" t="s">
        <v>531</v>
      </c>
      <c r="E252" s="1">
        <v>12708.189</v>
      </c>
      <c r="F252" s="1">
        <f>SUM(G248:G255)</f>
        <v>4119.3580000000002</v>
      </c>
      <c r="G252" s="1">
        <v>4119.3580000000002</v>
      </c>
      <c r="H252" s="3">
        <f t="shared" si="38"/>
        <v>32.414988477115038</v>
      </c>
      <c r="I252" s="3">
        <f t="shared" si="43"/>
        <v>32.414988477115038</v>
      </c>
      <c r="J252" s="1">
        <v>28</v>
      </c>
      <c r="K252" s="1">
        <f t="shared" si="44"/>
        <v>52.830188679245282</v>
      </c>
      <c r="L252" s="1">
        <v>21</v>
      </c>
      <c r="M252" s="1">
        <f t="shared" si="45"/>
        <v>39.622641509433961</v>
      </c>
      <c r="N252" s="1">
        <v>1</v>
      </c>
    </row>
    <row r="253" spans="1:14" x14ac:dyDescent="0.25">
      <c r="A253" s="119">
        <v>385</v>
      </c>
      <c r="B253" s="1" t="s">
        <v>41</v>
      </c>
      <c r="C253" s="1" t="s">
        <v>538</v>
      </c>
      <c r="D253" s="1" t="s">
        <v>532</v>
      </c>
      <c r="E253" s="1">
        <v>12708.189</v>
      </c>
      <c r="F253" s="1">
        <f>SUM(G248:G255)</f>
        <v>4119.3580000000002</v>
      </c>
      <c r="G253" s="1">
        <v>0</v>
      </c>
      <c r="H253" s="3">
        <f t="shared" si="38"/>
        <v>32.414988477115038</v>
      </c>
      <c r="I253" s="3">
        <f t="shared" si="43"/>
        <v>0</v>
      </c>
      <c r="J253" s="1">
        <v>0</v>
      </c>
      <c r="K253" s="1">
        <f t="shared" si="44"/>
        <v>0</v>
      </c>
      <c r="L253" s="1">
        <v>0</v>
      </c>
      <c r="M253" s="1">
        <f t="shared" si="45"/>
        <v>0</v>
      </c>
      <c r="N253" s="1">
        <v>0</v>
      </c>
    </row>
    <row r="254" spans="1:14" x14ac:dyDescent="0.25">
      <c r="A254" s="119">
        <v>385</v>
      </c>
      <c r="B254" s="1" t="s">
        <v>41</v>
      </c>
      <c r="C254" s="1" t="s">
        <v>538</v>
      </c>
      <c r="D254" s="1" t="s">
        <v>534</v>
      </c>
      <c r="E254" s="1">
        <v>12708.189</v>
      </c>
      <c r="F254" s="1">
        <f>SUM(G248:G255)</f>
        <v>4119.3580000000002</v>
      </c>
      <c r="G254" s="1">
        <v>0</v>
      </c>
      <c r="H254" s="3">
        <f t="shared" si="38"/>
        <v>32.414988477115038</v>
      </c>
      <c r="I254" s="3">
        <f t="shared" si="43"/>
        <v>0</v>
      </c>
      <c r="J254" s="1">
        <v>0</v>
      </c>
      <c r="K254" s="1">
        <f t="shared" si="44"/>
        <v>0</v>
      </c>
      <c r="L254" s="1">
        <v>0</v>
      </c>
      <c r="M254" s="1">
        <f t="shared" si="45"/>
        <v>0</v>
      </c>
      <c r="N254" s="1">
        <v>0</v>
      </c>
    </row>
    <row r="255" spans="1:14" x14ac:dyDescent="0.25">
      <c r="A255" s="119">
        <v>385</v>
      </c>
      <c r="B255" s="1" t="s">
        <v>41</v>
      </c>
      <c r="C255" s="1" t="s">
        <v>533</v>
      </c>
      <c r="D255" s="1" t="s">
        <v>533</v>
      </c>
      <c r="E255" s="1">
        <v>12708.189</v>
      </c>
      <c r="F255" s="1">
        <f>SUM(G248:G255)</f>
        <v>4119.3580000000002</v>
      </c>
      <c r="G255" s="1">
        <v>0</v>
      </c>
      <c r="H255" s="3">
        <f t="shared" si="38"/>
        <v>32.414988477115038</v>
      </c>
      <c r="I255" s="3">
        <f t="shared" si="43"/>
        <v>0</v>
      </c>
      <c r="J255" s="1">
        <v>0</v>
      </c>
      <c r="K255" s="1">
        <f t="shared" si="44"/>
        <v>0</v>
      </c>
      <c r="L255" s="1">
        <v>0</v>
      </c>
      <c r="M255" s="1">
        <f t="shared" si="45"/>
        <v>0</v>
      </c>
      <c r="N255" s="1">
        <v>0</v>
      </c>
    </row>
    <row r="256" spans="1:14" x14ac:dyDescent="0.25">
      <c r="A256" s="119">
        <v>385</v>
      </c>
      <c r="B256" s="1" t="s">
        <v>41</v>
      </c>
      <c r="C256" s="1" t="s">
        <v>535</v>
      </c>
      <c r="D256" s="1" t="s">
        <v>535</v>
      </c>
      <c r="E256" s="1">
        <v>12708.189</v>
      </c>
      <c r="F256" s="1">
        <f>G256</f>
        <v>0</v>
      </c>
      <c r="G256" s="1">
        <v>0</v>
      </c>
      <c r="H256" s="3">
        <f t="shared" si="38"/>
        <v>0</v>
      </c>
      <c r="I256" s="3">
        <f t="shared" si="43"/>
        <v>0</v>
      </c>
      <c r="J256" s="1">
        <v>0</v>
      </c>
      <c r="K256" s="1">
        <f t="shared" si="44"/>
        <v>0</v>
      </c>
      <c r="L256" s="1">
        <v>0</v>
      </c>
      <c r="M256" s="1">
        <f t="shared" si="45"/>
        <v>0</v>
      </c>
      <c r="N256" s="1">
        <v>0</v>
      </c>
    </row>
  </sheetData>
  <sortState ref="X3:AB18">
    <sortCondition ref="X2"/>
  </sortState>
  <conditionalFormatting sqref="N2:N256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K25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I256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:M31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:M4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:M6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2:M7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:M9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2:M10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7:M1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2:M13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37:M15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52:M16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67:M18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82:M19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7:M2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2:M22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7:M2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42:M25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L25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:M25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3"/>
  <sheetViews>
    <sheetView zoomScale="82" zoomScaleNormal="82" workbookViewId="0">
      <pane xSplit="2" topLeftCell="C1" activePane="topRight" state="frozen"/>
      <selection pane="topRight" activeCell="D63" sqref="D63"/>
    </sheetView>
  </sheetViews>
  <sheetFormatPr baseColWidth="10" defaultRowHeight="15" x14ac:dyDescent="0.25"/>
  <cols>
    <col min="1" max="1" width="19.85546875" customWidth="1"/>
    <col min="2" max="2" width="26.7109375" customWidth="1"/>
    <col min="22" max="22" width="11.42578125" style="96"/>
    <col min="34" max="34" width="11.42578125" style="96"/>
    <col min="47" max="47" width="11.42578125" style="96"/>
  </cols>
  <sheetData>
    <row r="1" spans="1:63" x14ac:dyDescent="0.25">
      <c r="C1" s="125" t="s">
        <v>17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7"/>
    </row>
    <row r="2" spans="1:63" ht="16.5" customHeight="1" x14ac:dyDescent="0.25">
      <c r="A2" s="87" t="s">
        <v>617</v>
      </c>
      <c r="B2" s="99" t="s">
        <v>618</v>
      </c>
      <c r="C2" s="90">
        <v>42571</v>
      </c>
      <c r="D2" s="90">
        <v>42573</v>
      </c>
      <c r="E2" s="90">
        <v>42573</v>
      </c>
      <c r="F2" s="90">
        <v>42573</v>
      </c>
      <c r="G2" s="90">
        <v>42573</v>
      </c>
      <c r="H2" s="90">
        <v>42574</v>
      </c>
      <c r="I2" s="90">
        <v>42579</v>
      </c>
      <c r="J2" s="90">
        <v>42579</v>
      </c>
      <c r="K2" s="90">
        <v>42580</v>
      </c>
      <c r="L2" s="90">
        <v>42580</v>
      </c>
      <c r="M2" s="90">
        <v>42580</v>
      </c>
      <c r="N2" s="90">
        <v>42580</v>
      </c>
      <c r="O2" s="90">
        <v>42580</v>
      </c>
      <c r="P2" s="90">
        <v>42580</v>
      </c>
      <c r="Q2" s="90">
        <v>42580</v>
      </c>
      <c r="R2" s="90">
        <v>42580</v>
      </c>
      <c r="S2" s="90">
        <v>42584</v>
      </c>
      <c r="T2" s="90">
        <v>42584</v>
      </c>
      <c r="U2" s="95">
        <v>42586</v>
      </c>
      <c r="V2" s="91">
        <v>42591</v>
      </c>
      <c r="W2" s="91">
        <v>42591</v>
      </c>
      <c r="X2" s="91">
        <v>42593</v>
      </c>
      <c r="Y2" s="91">
        <v>42593</v>
      </c>
      <c r="Z2" s="91">
        <v>42598</v>
      </c>
      <c r="AA2" s="91">
        <v>42598</v>
      </c>
      <c r="AB2" s="91">
        <v>42598</v>
      </c>
      <c r="AC2" s="91">
        <v>42598</v>
      </c>
      <c r="AD2" s="91">
        <v>42600</v>
      </c>
      <c r="AE2" s="91">
        <v>42600</v>
      </c>
      <c r="AF2" s="91">
        <v>42600</v>
      </c>
      <c r="AG2" s="97">
        <v>42607</v>
      </c>
      <c r="AH2" s="92">
        <v>42626</v>
      </c>
      <c r="AI2" s="92">
        <v>42626</v>
      </c>
      <c r="AJ2" s="92">
        <v>42626</v>
      </c>
      <c r="AK2" s="92">
        <v>42626</v>
      </c>
      <c r="AL2" s="93">
        <v>42626</v>
      </c>
      <c r="AM2" s="93">
        <v>42628</v>
      </c>
      <c r="AN2" s="93">
        <v>42628</v>
      </c>
      <c r="AO2" s="93">
        <v>42628</v>
      </c>
      <c r="AP2" s="93">
        <v>42628</v>
      </c>
      <c r="AQ2" s="93">
        <v>42628</v>
      </c>
      <c r="AR2" s="93">
        <v>42628</v>
      </c>
      <c r="AS2" s="93">
        <v>42628</v>
      </c>
      <c r="AT2" s="93">
        <v>42628</v>
      </c>
      <c r="AU2" s="111" t="s">
        <v>607</v>
      </c>
      <c r="AV2" s="87" t="s">
        <v>608</v>
      </c>
      <c r="AY2" s="87" t="s">
        <v>16</v>
      </c>
      <c r="AZ2" s="87" t="s">
        <v>17</v>
      </c>
      <c r="BA2" s="87" t="s">
        <v>664</v>
      </c>
      <c r="BB2" s="87" t="s">
        <v>11</v>
      </c>
      <c r="BC2" s="87" t="s">
        <v>582</v>
      </c>
      <c r="BD2" s="87" t="s">
        <v>10</v>
      </c>
      <c r="BE2" s="87" t="s">
        <v>13</v>
      </c>
      <c r="BF2" s="87" t="s">
        <v>18</v>
      </c>
      <c r="BG2" s="87" t="s">
        <v>14</v>
      </c>
      <c r="BH2" s="87" t="s">
        <v>610</v>
      </c>
      <c r="BI2" s="87" t="s">
        <v>15</v>
      </c>
      <c r="BJ2" s="87" t="s">
        <v>12</v>
      </c>
      <c r="BK2" s="87" t="s">
        <v>657</v>
      </c>
    </row>
    <row r="3" spans="1:63" x14ac:dyDescent="0.25">
      <c r="A3" t="s">
        <v>581</v>
      </c>
      <c r="B3" s="100" t="s">
        <v>582</v>
      </c>
      <c r="C3" s="101">
        <v>1</v>
      </c>
      <c r="D3" s="101">
        <v>8</v>
      </c>
      <c r="E3" s="101">
        <v>0</v>
      </c>
      <c r="F3" s="101">
        <v>1</v>
      </c>
      <c r="G3" s="101">
        <v>0</v>
      </c>
      <c r="H3" s="101">
        <v>0</v>
      </c>
      <c r="I3" s="101">
        <v>0</v>
      </c>
      <c r="J3" s="101">
        <v>1</v>
      </c>
      <c r="K3" s="101">
        <v>4</v>
      </c>
      <c r="L3" s="101">
        <v>24</v>
      </c>
      <c r="M3" s="101">
        <v>3</v>
      </c>
      <c r="N3" s="101">
        <v>6</v>
      </c>
      <c r="O3" s="101">
        <v>12</v>
      </c>
      <c r="P3" s="101">
        <v>4</v>
      </c>
      <c r="Q3" s="101">
        <v>3</v>
      </c>
      <c r="R3" s="101">
        <v>3</v>
      </c>
      <c r="S3" s="101">
        <v>7</v>
      </c>
      <c r="T3" s="101">
        <v>0</v>
      </c>
      <c r="U3" s="101">
        <v>0</v>
      </c>
      <c r="V3" s="101">
        <v>3</v>
      </c>
      <c r="W3" s="101">
        <v>0</v>
      </c>
      <c r="X3" s="101">
        <v>0</v>
      </c>
      <c r="Y3" s="101">
        <v>16</v>
      </c>
      <c r="Z3" s="101">
        <v>1</v>
      </c>
      <c r="AA3" s="101">
        <v>1</v>
      </c>
      <c r="AB3" s="101">
        <v>0</v>
      </c>
      <c r="AC3" s="101">
        <v>3</v>
      </c>
      <c r="AD3" s="101">
        <v>16</v>
      </c>
      <c r="AE3" s="101">
        <v>0</v>
      </c>
      <c r="AF3" s="101">
        <v>3</v>
      </c>
      <c r="AG3" s="101">
        <v>6</v>
      </c>
      <c r="AH3" s="101">
        <v>1</v>
      </c>
      <c r="AI3" s="101">
        <v>3</v>
      </c>
      <c r="AJ3" s="101">
        <v>4</v>
      </c>
      <c r="AK3" s="101">
        <v>0</v>
      </c>
      <c r="AL3" s="101">
        <v>3</v>
      </c>
      <c r="AM3" s="101">
        <v>0</v>
      </c>
      <c r="AN3" s="101">
        <v>0</v>
      </c>
      <c r="AO3" s="101">
        <v>0</v>
      </c>
      <c r="AP3" s="101">
        <v>11</v>
      </c>
      <c r="AQ3" s="101">
        <v>13</v>
      </c>
      <c r="AR3" s="101">
        <v>5</v>
      </c>
      <c r="AS3" s="101">
        <v>5</v>
      </c>
      <c r="AT3" s="101">
        <v>1</v>
      </c>
      <c r="AU3" s="102">
        <f>SUM(C3:AT3)</f>
        <v>172</v>
      </c>
      <c r="AV3" s="94">
        <f t="shared" ref="AV3:AV34" si="0">(AU3*100)/$AU$57</f>
        <v>3.9090909090909092</v>
      </c>
      <c r="AW3" s="94"/>
      <c r="AY3" t="s">
        <v>19</v>
      </c>
      <c r="AZ3" s="90">
        <v>42571</v>
      </c>
      <c r="BA3">
        <v>11</v>
      </c>
      <c r="BB3" s="101">
        <v>35</v>
      </c>
      <c r="BC3" s="101">
        <v>1</v>
      </c>
      <c r="BD3" s="101">
        <v>18</v>
      </c>
      <c r="BE3" s="101">
        <v>0</v>
      </c>
      <c r="BF3" s="101">
        <v>5</v>
      </c>
      <c r="BG3" s="101">
        <v>9</v>
      </c>
      <c r="BH3" s="101">
        <v>15</v>
      </c>
      <c r="BI3" s="101">
        <v>0</v>
      </c>
      <c r="BJ3" s="101">
        <v>3</v>
      </c>
      <c r="BK3" s="101">
        <f>100-SUM(BB3:BJ3)</f>
        <v>14</v>
      </c>
    </row>
    <row r="4" spans="1:63" ht="19.5" customHeight="1" x14ac:dyDescent="0.25">
      <c r="A4" t="s">
        <v>550</v>
      </c>
      <c r="B4" s="100" t="s">
        <v>551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2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1">
        <v>0</v>
      </c>
      <c r="AA4" s="101">
        <v>0</v>
      </c>
      <c r="AB4" s="101">
        <v>0</v>
      </c>
      <c r="AC4" s="101">
        <v>0</v>
      </c>
      <c r="AD4" s="101">
        <v>3</v>
      </c>
      <c r="AE4" s="101">
        <v>0</v>
      </c>
      <c r="AF4" s="101">
        <v>0</v>
      </c>
      <c r="AG4" s="101">
        <v>0</v>
      </c>
      <c r="AH4" s="101">
        <v>0</v>
      </c>
      <c r="AI4" s="101">
        <v>0</v>
      </c>
      <c r="AJ4" s="101">
        <v>0</v>
      </c>
      <c r="AK4" s="101">
        <v>0</v>
      </c>
      <c r="AL4" s="101">
        <v>0</v>
      </c>
      <c r="AM4" s="101">
        <v>0</v>
      </c>
      <c r="AN4" s="101">
        <v>0</v>
      </c>
      <c r="AO4" s="101">
        <v>0</v>
      </c>
      <c r="AP4" s="101">
        <v>1</v>
      </c>
      <c r="AQ4" s="101">
        <v>0</v>
      </c>
      <c r="AR4" s="101">
        <v>0</v>
      </c>
      <c r="AS4" s="101">
        <v>0</v>
      </c>
      <c r="AT4" s="101">
        <v>0</v>
      </c>
      <c r="AU4" s="102">
        <f t="shared" ref="AU4:AU56" si="1">SUM(C4:AT4)</f>
        <v>6</v>
      </c>
      <c r="AV4" s="94">
        <f t="shared" si="0"/>
        <v>0.13636363636363635</v>
      </c>
      <c r="AW4" s="94"/>
      <c r="AY4" t="s">
        <v>19</v>
      </c>
      <c r="AZ4" s="90">
        <v>42573</v>
      </c>
      <c r="BA4">
        <v>11</v>
      </c>
      <c r="BB4" s="101">
        <v>35</v>
      </c>
      <c r="BC4" s="101">
        <v>8</v>
      </c>
      <c r="BD4" s="101">
        <v>8</v>
      </c>
      <c r="BE4" s="101">
        <v>0</v>
      </c>
      <c r="BF4" s="101">
        <v>4</v>
      </c>
      <c r="BG4" s="101">
        <v>36</v>
      </c>
      <c r="BH4" s="101">
        <v>0</v>
      </c>
      <c r="BI4" s="101">
        <v>0</v>
      </c>
      <c r="BJ4" s="101">
        <v>0</v>
      </c>
      <c r="BK4" s="101">
        <f t="shared" ref="BK4:BK46" si="2">100-SUM(BB4:BJ4)</f>
        <v>9</v>
      </c>
    </row>
    <row r="5" spans="1:63" ht="16.5" customHeight="1" x14ac:dyDescent="0.25">
      <c r="A5" t="s">
        <v>601</v>
      </c>
      <c r="B5" s="100" t="s">
        <v>602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1</v>
      </c>
      <c r="AD5" s="101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1">
        <v>0</v>
      </c>
      <c r="AQ5" s="101">
        <v>0</v>
      </c>
      <c r="AR5" s="101">
        <v>0</v>
      </c>
      <c r="AS5" s="101">
        <v>0</v>
      </c>
      <c r="AT5" s="101">
        <v>0</v>
      </c>
      <c r="AU5" s="102">
        <f t="shared" si="1"/>
        <v>1</v>
      </c>
      <c r="AV5" s="94">
        <f t="shared" si="0"/>
        <v>2.2727272727272728E-2</v>
      </c>
      <c r="AW5" s="94"/>
      <c r="AY5" t="s">
        <v>19</v>
      </c>
      <c r="AZ5" s="90">
        <v>42573</v>
      </c>
      <c r="BA5">
        <v>3</v>
      </c>
      <c r="BB5" s="101">
        <v>60</v>
      </c>
      <c r="BC5" s="101">
        <v>0</v>
      </c>
      <c r="BD5" s="101">
        <v>0</v>
      </c>
      <c r="BE5" s="101">
        <v>0</v>
      </c>
      <c r="BF5" s="101">
        <v>0</v>
      </c>
      <c r="BG5" s="101">
        <v>0</v>
      </c>
      <c r="BH5" s="101">
        <v>0</v>
      </c>
      <c r="BI5" s="101">
        <v>0</v>
      </c>
      <c r="BJ5" s="101">
        <v>0</v>
      </c>
      <c r="BK5" s="101">
        <f t="shared" si="2"/>
        <v>40</v>
      </c>
    </row>
    <row r="6" spans="1:63" x14ac:dyDescent="0.25">
      <c r="A6" t="s">
        <v>542</v>
      </c>
      <c r="B6" s="100" t="s">
        <v>10</v>
      </c>
      <c r="C6" s="101">
        <v>18</v>
      </c>
      <c r="D6" s="101">
        <v>8</v>
      </c>
      <c r="E6" s="101">
        <v>0</v>
      </c>
      <c r="F6" s="101">
        <v>0</v>
      </c>
      <c r="G6" s="101">
        <v>9</v>
      </c>
      <c r="H6" s="101">
        <v>0</v>
      </c>
      <c r="I6" s="101">
        <v>0</v>
      </c>
      <c r="J6" s="101">
        <v>0</v>
      </c>
      <c r="K6" s="101">
        <v>1</v>
      </c>
      <c r="L6" s="101">
        <v>13</v>
      </c>
      <c r="M6" s="101">
        <v>17</v>
      </c>
      <c r="N6" s="101">
        <v>5</v>
      </c>
      <c r="O6" s="101">
        <v>5</v>
      </c>
      <c r="P6" s="101">
        <v>9</v>
      </c>
      <c r="Q6" s="101">
        <v>3</v>
      </c>
      <c r="R6" s="101">
        <v>5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13</v>
      </c>
      <c r="Z6" s="101">
        <v>1</v>
      </c>
      <c r="AA6" s="101">
        <v>0</v>
      </c>
      <c r="AB6" s="101">
        <v>0</v>
      </c>
      <c r="AC6" s="101">
        <v>2</v>
      </c>
      <c r="AD6" s="101">
        <v>12</v>
      </c>
      <c r="AE6" s="101">
        <v>0</v>
      </c>
      <c r="AF6" s="101">
        <v>1</v>
      </c>
      <c r="AG6" s="101">
        <v>3</v>
      </c>
      <c r="AH6" s="101">
        <v>2</v>
      </c>
      <c r="AI6" s="101">
        <v>4</v>
      </c>
      <c r="AJ6" s="101">
        <v>14</v>
      </c>
      <c r="AK6" s="101">
        <v>6</v>
      </c>
      <c r="AL6" s="101">
        <v>17</v>
      </c>
      <c r="AM6" s="101">
        <v>4</v>
      </c>
      <c r="AN6" s="101">
        <v>21</v>
      </c>
      <c r="AO6" s="101">
        <v>3</v>
      </c>
      <c r="AP6" s="101">
        <v>0</v>
      </c>
      <c r="AQ6" s="101">
        <v>14</v>
      </c>
      <c r="AR6" s="101">
        <v>2</v>
      </c>
      <c r="AS6" s="101">
        <v>14</v>
      </c>
      <c r="AT6" s="101">
        <v>5</v>
      </c>
      <c r="AU6" s="102">
        <f t="shared" si="1"/>
        <v>231</v>
      </c>
      <c r="AV6" s="94">
        <f t="shared" si="0"/>
        <v>5.25</v>
      </c>
      <c r="AW6" s="94"/>
      <c r="AY6" t="s">
        <v>19</v>
      </c>
      <c r="AZ6" s="90">
        <v>42573</v>
      </c>
      <c r="BA6">
        <v>9</v>
      </c>
      <c r="BB6" s="101">
        <v>25</v>
      </c>
      <c r="BC6" s="101">
        <v>1</v>
      </c>
      <c r="BD6" s="101">
        <v>0</v>
      </c>
      <c r="BE6" s="101">
        <v>0</v>
      </c>
      <c r="BF6" s="101">
        <v>0</v>
      </c>
      <c r="BG6" s="101">
        <v>1</v>
      </c>
      <c r="BH6" s="101">
        <v>2</v>
      </c>
      <c r="BI6" s="101">
        <v>1</v>
      </c>
      <c r="BJ6" s="101">
        <v>1</v>
      </c>
      <c r="BK6" s="101">
        <f t="shared" si="2"/>
        <v>69</v>
      </c>
    </row>
    <row r="7" spans="1:63" x14ac:dyDescent="0.25">
      <c r="A7" t="s">
        <v>542</v>
      </c>
      <c r="B7" s="100" t="s">
        <v>599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5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1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2">
        <f t="shared" si="1"/>
        <v>6</v>
      </c>
      <c r="AV7" s="94">
        <f t="shared" si="0"/>
        <v>0.13636363636363635</v>
      </c>
      <c r="AW7" s="94"/>
      <c r="AY7" t="s">
        <v>19</v>
      </c>
      <c r="AZ7" s="90">
        <v>42573</v>
      </c>
      <c r="BA7">
        <v>20</v>
      </c>
      <c r="BB7" s="101">
        <v>0</v>
      </c>
      <c r="BC7" s="101">
        <v>0</v>
      </c>
      <c r="BD7" s="101">
        <v>9</v>
      </c>
      <c r="BE7" s="101">
        <v>0</v>
      </c>
      <c r="BF7" s="101">
        <v>11</v>
      </c>
      <c r="BG7" s="101">
        <v>1</v>
      </c>
      <c r="BH7" s="101">
        <v>18</v>
      </c>
      <c r="BI7" s="101">
        <v>0</v>
      </c>
      <c r="BJ7" s="101">
        <v>5</v>
      </c>
      <c r="BK7" s="101">
        <f t="shared" si="2"/>
        <v>56</v>
      </c>
    </row>
    <row r="8" spans="1:63" x14ac:dyDescent="0.25">
      <c r="A8" t="s">
        <v>545</v>
      </c>
      <c r="B8" s="100" t="s">
        <v>13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2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2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1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80</v>
      </c>
      <c r="AI8" s="101">
        <v>67</v>
      </c>
      <c r="AJ8" s="101">
        <v>57</v>
      </c>
      <c r="AK8" s="101">
        <v>0</v>
      </c>
      <c r="AL8" s="101">
        <v>0</v>
      </c>
      <c r="AM8" s="101">
        <v>13</v>
      </c>
      <c r="AN8" s="101">
        <v>2</v>
      </c>
      <c r="AO8" s="101">
        <v>2</v>
      </c>
      <c r="AP8" s="101">
        <v>1</v>
      </c>
      <c r="AQ8" s="101">
        <v>0</v>
      </c>
      <c r="AR8" s="101">
        <v>2</v>
      </c>
      <c r="AS8" s="101">
        <v>0</v>
      </c>
      <c r="AT8" s="101">
        <v>0</v>
      </c>
      <c r="AU8" s="102">
        <f t="shared" si="1"/>
        <v>229</v>
      </c>
      <c r="AV8" s="94">
        <f t="shared" si="0"/>
        <v>5.2045454545454541</v>
      </c>
      <c r="AW8" s="94"/>
      <c r="AY8" t="s">
        <v>19</v>
      </c>
      <c r="AZ8" s="90">
        <v>42574</v>
      </c>
      <c r="BA8">
        <v>5</v>
      </c>
      <c r="BB8" s="101">
        <v>84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f t="shared" si="2"/>
        <v>16</v>
      </c>
    </row>
    <row r="9" spans="1:63" x14ac:dyDescent="0.25">
      <c r="A9" t="s">
        <v>546</v>
      </c>
      <c r="B9" s="100" t="s">
        <v>547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25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1</v>
      </c>
      <c r="AQ9" s="101">
        <v>0</v>
      </c>
      <c r="AR9" s="101">
        <v>5</v>
      </c>
      <c r="AS9" s="101">
        <v>2</v>
      </c>
      <c r="AT9" s="101">
        <v>0</v>
      </c>
      <c r="AU9" s="102">
        <f t="shared" si="1"/>
        <v>33</v>
      </c>
      <c r="AV9" s="94">
        <f t="shared" si="0"/>
        <v>0.75</v>
      </c>
      <c r="AW9" s="94"/>
      <c r="AY9" t="s">
        <v>19</v>
      </c>
      <c r="AZ9" s="90">
        <v>42579</v>
      </c>
      <c r="BA9">
        <v>5</v>
      </c>
      <c r="BB9" s="101">
        <v>0</v>
      </c>
      <c r="BC9" s="101">
        <v>0</v>
      </c>
      <c r="BD9" s="101">
        <v>0</v>
      </c>
      <c r="BE9" s="101">
        <v>0</v>
      </c>
      <c r="BF9" s="101">
        <v>2</v>
      </c>
      <c r="BG9" s="101">
        <v>88</v>
      </c>
      <c r="BH9" s="101">
        <v>2</v>
      </c>
      <c r="BI9" s="101">
        <v>0</v>
      </c>
      <c r="BJ9" s="101">
        <v>0</v>
      </c>
      <c r="BK9" s="101">
        <f t="shared" si="2"/>
        <v>8</v>
      </c>
    </row>
    <row r="10" spans="1:63" x14ac:dyDescent="0.25">
      <c r="A10" t="s">
        <v>546</v>
      </c>
      <c r="B10" s="100" t="s">
        <v>565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2</v>
      </c>
      <c r="L10" s="101">
        <v>0</v>
      </c>
      <c r="M10" s="101">
        <v>0</v>
      </c>
      <c r="N10" s="101">
        <v>0</v>
      </c>
      <c r="O10" s="101">
        <v>1</v>
      </c>
      <c r="P10" s="101">
        <v>2</v>
      </c>
      <c r="Q10" s="101">
        <v>0</v>
      </c>
      <c r="R10" s="101">
        <v>0</v>
      </c>
      <c r="S10" s="101">
        <v>0</v>
      </c>
      <c r="T10" s="101">
        <v>0</v>
      </c>
      <c r="U10" s="101">
        <v>5</v>
      </c>
      <c r="V10" s="101">
        <v>0</v>
      </c>
      <c r="W10" s="101">
        <v>2</v>
      </c>
      <c r="X10" s="101">
        <v>0</v>
      </c>
      <c r="Y10" s="101">
        <v>1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1</v>
      </c>
      <c r="AQ10" s="101">
        <v>0</v>
      </c>
      <c r="AR10" s="101">
        <v>0</v>
      </c>
      <c r="AS10" s="101">
        <v>2</v>
      </c>
      <c r="AT10" s="101">
        <v>0</v>
      </c>
      <c r="AU10" s="102">
        <f t="shared" si="1"/>
        <v>16</v>
      </c>
      <c r="AV10" s="94">
        <f t="shared" si="0"/>
        <v>0.36363636363636365</v>
      </c>
      <c r="AW10" s="94"/>
      <c r="AY10" t="s">
        <v>19</v>
      </c>
      <c r="AZ10" s="90">
        <v>42579</v>
      </c>
      <c r="BA10">
        <v>13</v>
      </c>
      <c r="BB10" s="101">
        <v>70</v>
      </c>
      <c r="BC10" s="101">
        <v>1</v>
      </c>
      <c r="BD10" s="101">
        <v>0</v>
      </c>
      <c r="BE10" s="101">
        <v>0</v>
      </c>
      <c r="BF10" s="101">
        <v>4</v>
      </c>
      <c r="BG10" s="101">
        <v>0</v>
      </c>
      <c r="BH10" s="101">
        <v>6</v>
      </c>
      <c r="BI10" s="101">
        <v>0</v>
      </c>
      <c r="BJ10" s="101">
        <v>0</v>
      </c>
      <c r="BK10" s="101">
        <f t="shared" si="2"/>
        <v>19</v>
      </c>
    </row>
    <row r="11" spans="1:63" x14ac:dyDescent="0.25">
      <c r="A11" t="s">
        <v>546</v>
      </c>
      <c r="B11" s="100" t="s">
        <v>605</v>
      </c>
      <c r="C11" s="101">
        <v>0</v>
      </c>
      <c r="D11" s="101">
        <v>0</v>
      </c>
      <c r="E11" s="101">
        <v>0</v>
      </c>
      <c r="F11" s="101">
        <v>0</v>
      </c>
      <c r="G11" s="101">
        <v>2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4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2">
        <f t="shared" si="1"/>
        <v>6</v>
      </c>
      <c r="AV11" s="94">
        <f t="shared" si="0"/>
        <v>0.13636363636363635</v>
      </c>
      <c r="AW11" s="94"/>
      <c r="AY11" t="s">
        <v>19</v>
      </c>
      <c r="AZ11" s="90">
        <v>42580</v>
      </c>
      <c r="BA11">
        <v>12</v>
      </c>
      <c r="BB11" s="101">
        <v>4</v>
      </c>
      <c r="BC11" s="101">
        <v>4</v>
      </c>
      <c r="BD11" s="101">
        <v>1</v>
      </c>
      <c r="BE11" s="101">
        <v>0</v>
      </c>
      <c r="BF11" s="101">
        <v>7</v>
      </c>
      <c r="BG11" s="101">
        <v>1</v>
      </c>
      <c r="BH11" s="101">
        <v>1</v>
      </c>
      <c r="BI11" s="101">
        <v>73</v>
      </c>
      <c r="BJ11" s="101">
        <v>1</v>
      </c>
      <c r="BK11" s="101">
        <f t="shared" si="2"/>
        <v>8</v>
      </c>
    </row>
    <row r="12" spans="1:63" x14ac:dyDescent="0.25">
      <c r="A12" t="s">
        <v>588</v>
      </c>
      <c r="B12" s="100" t="s">
        <v>589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1</v>
      </c>
      <c r="L12" s="101">
        <v>0</v>
      </c>
      <c r="M12" s="101">
        <v>0</v>
      </c>
      <c r="N12" s="101">
        <v>0</v>
      </c>
      <c r="O12" s="101">
        <v>1</v>
      </c>
      <c r="P12" s="101">
        <v>1</v>
      </c>
      <c r="Q12" s="101">
        <v>3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2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33</v>
      </c>
      <c r="AL12" s="101">
        <v>17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1</v>
      </c>
      <c r="AT12" s="101">
        <v>0</v>
      </c>
      <c r="AU12" s="102">
        <f t="shared" si="1"/>
        <v>59</v>
      </c>
      <c r="AV12" s="94">
        <f t="shared" si="0"/>
        <v>1.3409090909090908</v>
      </c>
      <c r="AW12" s="94"/>
      <c r="AY12" t="s">
        <v>19</v>
      </c>
      <c r="AZ12" s="90">
        <v>42580</v>
      </c>
      <c r="BA12">
        <v>11</v>
      </c>
      <c r="BB12" s="101">
        <v>27</v>
      </c>
      <c r="BC12" s="101">
        <v>24</v>
      </c>
      <c r="BD12" s="101">
        <v>13</v>
      </c>
      <c r="BE12" s="101">
        <v>2</v>
      </c>
      <c r="BF12" s="101">
        <v>12</v>
      </c>
      <c r="BG12" s="101">
        <v>0</v>
      </c>
      <c r="BH12" s="101">
        <v>0</v>
      </c>
      <c r="BI12" s="101">
        <v>5</v>
      </c>
      <c r="BJ12" s="101">
        <v>0</v>
      </c>
      <c r="BK12" s="101">
        <f t="shared" si="2"/>
        <v>17</v>
      </c>
    </row>
    <row r="13" spans="1:63" x14ac:dyDescent="0.25">
      <c r="A13" t="s">
        <v>543</v>
      </c>
      <c r="B13" s="100" t="s">
        <v>18</v>
      </c>
      <c r="C13" s="101">
        <v>5</v>
      </c>
      <c r="D13" s="101">
        <v>4</v>
      </c>
      <c r="E13" s="101">
        <v>0</v>
      </c>
      <c r="F13" s="101">
        <v>0</v>
      </c>
      <c r="G13" s="101">
        <v>11</v>
      </c>
      <c r="H13" s="101">
        <v>0</v>
      </c>
      <c r="I13" s="101">
        <v>2</v>
      </c>
      <c r="J13" s="101">
        <v>4</v>
      </c>
      <c r="K13" s="101">
        <v>7</v>
      </c>
      <c r="L13" s="101">
        <v>12</v>
      </c>
      <c r="M13" s="101">
        <v>1</v>
      </c>
      <c r="N13" s="101">
        <v>1</v>
      </c>
      <c r="O13" s="101">
        <v>6</v>
      </c>
      <c r="P13" s="101">
        <v>1</v>
      </c>
      <c r="Q13" s="101">
        <v>7</v>
      </c>
      <c r="R13" s="101">
        <v>3</v>
      </c>
      <c r="S13" s="101">
        <v>3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7</v>
      </c>
      <c r="Z13" s="101">
        <v>0</v>
      </c>
      <c r="AA13" s="101">
        <v>0</v>
      </c>
      <c r="AB13" s="101">
        <v>3</v>
      </c>
      <c r="AC13" s="101">
        <v>4</v>
      </c>
      <c r="AD13" s="101">
        <v>13</v>
      </c>
      <c r="AE13" s="101">
        <v>0</v>
      </c>
      <c r="AF13" s="101">
        <v>0</v>
      </c>
      <c r="AG13" s="101">
        <v>9</v>
      </c>
      <c r="AH13" s="101">
        <v>0</v>
      </c>
      <c r="AI13" s="101">
        <v>0</v>
      </c>
      <c r="AJ13" s="101">
        <v>7</v>
      </c>
      <c r="AK13" s="101">
        <v>0</v>
      </c>
      <c r="AL13" s="101">
        <v>10</v>
      </c>
      <c r="AM13" s="101">
        <v>0</v>
      </c>
      <c r="AN13" s="101">
        <v>0</v>
      </c>
      <c r="AO13" s="101">
        <v>0</v>
      </c>
      <c r="AP13" s="101">
        <v>26</v>
      </c>
      <c r="AQ13" s="101">
        <v>23</v>
      </c>
      <c r="AR13" s="101">
        <v>23</v>
      </c>
      <c r="AS13" s="101">
        <v>26</v>
      </c>
      <c r="AT13" s="101">
        <v>16</v>
      </c>
      <c r="AU13" s="102">
        <f t="shared" si="1"/>
        <v>234</v>
      </c>
      <c r="AV13" s="94">
        <f t="shared" si="0"/>
        <v>5.3181818181818183</v>
      </c>
      <c r="AW13" s="94"/>
      <c r="AY13" t="s">
        <v>19</v>
      </c>
      <c r="AZ13" s="90">
        <v>42580</v>
      </c>
      <c r="BA13">
        <v>13</v>
      </c>
      <c r="BB13" s="101">
        <v>62</v>
      </c>
      <c r="BC13" s="101">
        <v>3</v>
      </c>
      <c r="BD13" s="101">
        <v>17</v>
      </c>
      <c r="BE13" s="101">
        <v>0</v>
      </c>
      <c r="BF13" s="101">
        <v>1</v>
      </c>
      <c r="BG13" s="101">
        <v>0</v>
      </c>
      <c r="BH13" s="101">
        <v>0</v>
      </c>
      <c r="BI13" s="101">
        <v>0</v>
      </c>
      <c r="BJ13" s="101">
        <v>3</v>
      </c>
      <c r="BK13" s="101">
        <f t="shared" si="2"/>
        <v>14</v>
      </c>
    </row>
    <row r="14" spans="1:63" x14ac:dyDescent="0.25">
      <c r="A14" t="s">
        <v>543</v>
      </c>
      <c r="B14" s="100" t="s">
        <v>560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3</v>
      </c>
      <c r="K14" s="101">
        <v>0</v>
      </c>
      <c r="L14" s="101">
        <v>0</v>
      </c>
      <c r="M14" s="101">
        <v>0</v>
      </c>
      <c r="N14" s="101">
        <v>0</v>
      </c>
      <c r="O14" s="101">
        <v>1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1</v>
      </c>
      <c r="Z14" s="101">
        <v>0</v>
      </c>
      <c r="AA14" s="101">
        <v>0</v>
      </c>
      <c r="AB14" s="101">
        <v>0</v>
      </c>
      <c r="AC14" s="101">
        <v>15</v>
      </c>
      <c r="AD14" s="101">
        <v>4</v>
      </c>
      <c r="AE14" s="101">
        <v>0</v>
      </c>
      <c r="AF14" s="101">
        <v>0</v>
      </c>
      <c r="AG14" s="101">
        <v>0</v>
      </c>
      <c r="AH14" s="101">
        <v>0</v>
      </c>
      <c r="AI14" s="101">
        <v>1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2</v>
      </c>
      <c r="AQ14" s="101">
        <v>0</v>
      </c>
      <c r="AR14" s="101">
        <v>1</v>
      </c>
      <c r="AS14" s="101">
        <v>1</v>
      </c>
      <c r="AT14" s="101">
        <v>0</v>
      </c>
      <c r="AU14" s="102">
        <f t="shared" si="1"/>
        <v>29</v>
      </c>
      <c r="AV14" s="94">
        <f t="shared" si="0"/>
        <v>0.65909090909090906</v>
      </c>
      <c r="AW14" s="94"/>
      <c r="AY14" t="s">
        <v>19</v>
      </c>
      <c r="AZ14" s="90">
        <v>42580</v>
      </c>
      <c r="BA14">
        <v>10</v>
      </c>
      <c r="BB14" s="101">
        <v>77</v>
      </c>
      <c r="BC14" s="101">
        <v>6</v>
      </c>
      <c r="BD14" s="101">
        <v>5</v>
      </c>
      <c r="BE14" s="101">
        <v>0</v>
      </c>
      <c r="BF14" s="101">
        <v>1</v>
      </c>
      <c r="BG14" s="101">
        <v>0</v>
      </c>
      <c r="BH14" s="101">
        <v>5</v>
      </c>
      <c r="BI14" s="101">
        <v>0</v>
      </c>
      <c r="BJ14" s="101">
        <v>0</v>
      </c>
      <c r="BK14" s="101">
        <f t="shared" si="2"/>
        <v>6</v>
      </c>
    </row>
    <row r="15" spans="1:63" x14ac:dyDescent="0.25">
      <c r="A15" t="s">
        <v>563</v>
      </c>
      <c r="B15" s="100" t="s">
        <v>564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1</v>
      </c>
      <c r="K15" s="101">
        <v>0</v>
      </c>
      <c r="L15" s="101">
        <v>0</v>
      </c>
      <c r="M15" s="101">
        <v>0</v>
      </c>
      <c r="N15" s="101">
        <v>0</v>
      </c>
      <c r="O15" s="101">
        <v>6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10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1</v>
      </c>
      <c r="AQ15" s="101">
        <v>0</v>
      </c>
      <c r="AR15" s="101">
        <v>0</v>
      </c>
      <c r="AS15" s="101">
        <v>0</v>
      </c>
      <c r="AT15" s="101">
        <v>0</v>
      </c>
      <c r="AU15" s="102">
        <f t="shared" si="1"/>
        <v>18</v>
      </c>
      <c r="AV15" s="94">
        <f t="shared" si="0"/>
        <v>0.40909090909090912</v>
      </c>
      <c r="AW15" s="94"/>
      <c r="AY15" t="s">
        <v>19</v>
      </c>
      <c r="AZ15" s="90">
        <v>42580</v>
      </c>
      <c r="BA15">
        <v>20</v>
      </c>
      <c r="BB15" s="101">
        <v>20</v>
      </c>
      <c r="BC15" s="101">
        <v>12</v>
      </c>
      <c r="BD15" s="101">
        <v>5</v>
      </c>
      <c r="BE15" s="101">
        <v>0</v>
      </c>
      <c r="BF15" s="101">
        <v>6</v>
      </c>
      <c r="BG15" s="101">
        <v>0</v>
      </c>
      <c r="BH15" s="101">
        <v>16</v>
      </c>
      <c r="BI15" s="101">
        <v>1</v>
      </c>
      <c r="BJ15" s="101">
        <v>10</v>
      </c>
      <c r="BK15" s="101">
        <f t="shared" si="2"/>
        <v>30</v>
      </c>
    </row>
    <row r="16" spans="1:63" x14ac:dyDescent="0.25">
      <c r="A16" t="s">
        <v>563</v>
      </c>
      <c r="B16" s="100" t="s">
        <v>568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1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1</v>
      </c>
      <c r="AO16" s="101">
        <v>0</v>
      </c>
      <c r="AP16" s="101">
        <v>1</v>
      </c>
      <c r="AQ16" s="101">
        <v>0</v>
      </c>
      <c r="AR16" s="101">
        <v>3</v>
      </c>
      <c r="AS16" s="101">
        <v>0</v>
      </c>
      <c r="AT16" s="101">
        <v>0</v>
      </c>
      <c r="AU16" s="102">
        <f t="shared" si="1"/>
        <v>6</v>
      </c>
      <c r="AV16" s="94">
        <f t="shared" si="0"/>
        <v>0.13636363636363635</v>
      </c>
      <c r="AW16" s="94"/>
      <c r="AY16" t="s">
        <v>19</v>
      </c>
      <c r="AZ16" s="90">
        <v>42580</v>
      </c>
      <c r="BA16">
        <v>16</v>
      </c>
      <c r="BB16" s="101">
        <v>58</v>
      </c>
      <c r="BC16" s="101">
        <v>4</v>
      </c>
      <c r="BD16" s="101">
        <v>9</v>
      </c>
      <c r="BE16" s="101">
        <v>0</v>
      </c>
      <c r="BF16" s="101">
        <v>1</v>
      </c>
      <c r="BG16" s="101">
        <v>1</v>
      </c>
      <c r="BH16" s="101">
        <v>5</v>
      </c>
      <c r="BI16" s="101">
        <v>0</v>
      </c>
      <c r="BJ16" s="101">
        <v>0</v>
      </c>
      <c r="BK16" s="101">
        <f t="shared" si="2"/>
        <v>22</v>
      </c>
    </row>
    <row r="17" spans="1:63" x14ac:dyDescent="0.25">
      <c r="A17" t="s">
        <v>554</v>
      </c>
      <c r="B17" s="100" t="s">
        <v>555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2</v>
      </c>
      <c r="AQ17" s="101">
        <v>0</v>
      </c>
      <c r="AR17" s="101">
        <v>4</v>
      </c>
      <c r="AS17" s="101">
        <v>0</v>
      </c>
      <c r="AT17" s="101">
        <v>0</v>
      </c>
      <c r="AU17" s="102">
        <f t="shared" si="1"/>
        <v>6</v>
      </c>
      <c r="AV17" s="94">
        <f t="shared" si="0"/>
        <v>0.13636363636363635</v>
      </c>
      <c r="AW17" s="94"/>
      <c r="AY17" t="s">
        <v>19</v>
      </c>
      <c r="AZ17" s="90">
        <v>42580</v>
      </c>
      <c r="BA17">
        <v>13</v>
      </c>
      <c r="BB17" s="101">
        <v>0</v>
      </c>
      <c r="BC17" s="101">
        <v>3</v>
      </c>
      <c r="BD17" s="101">
        <v>3</v>
      </c>
      <c r="BE17" s="101">
        <v>0</v>
      </c>
      <c r="BF17" s="101">
        <v>7</v>
      </c>
      <c r="BG17" s="101">
        <v>0</v>
      </c>
      <c r="BH17" s="101">
        <v>19</v>
      </c>
      <c r="BI17" s="101">
        <v>0</v>
      </c>
      <c r="BJ17" s="101">
        <v>1</v>
      </c>
      <c r="BK17" s="101">
        <f t="shared" si="2"/>
        <v>67</v>
      </c>
    </row>
    <row r="18" spans="1:63" x14ac:dyDescent="0.25">
      <c r="A18" t="s">
        <v>548</v>
      </c>
      <c r="B18" s="100" t="s">
        <v>609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1</v>
      </c>
      <c r="M18" s="101">
        <v>0</v>
      </c>
      <c r="N18" s="101">
        <v>0</v>
      </c>
      <c r="O18" s="101">
        <v>1</v>
      </c>
      <c r="P18" s="101">
        <v>0</v>
      </c>
      <c r="Q18" s="101">
        <v>1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1</v>
      </c>
      <c r="AQ18" s="101">
        <v>0</v>
      </c>
      <c r="AR18" s="101">
        <v>0</v>
      </c>
      <c r="AS18" s="101">
        <v>0</v>
      </c>
      <c r="AT18" s="101">
        <v>0</v>
      </c>
      <c r="AU18" s="102">
        <f t="shared" si="1"/>
        <v>4</v>
      </c>
      <c r="AV18" s="94">
        <f t="shared" si="0"/>
        <v>9.0909090909090912E-2</v>
      </c>
      <c r="AW18" s="94"/>
      <c r="AY18" t="s">
        <v>19</v>
      </c>
      <c r="AZ18" s="90">
        <v>42580</v>
      </c>
      <c r="BA18">
        <v>14</v>
      </c>
      <c r="BB18" s="101">
        <v>22</v>
      </c>
      <c r="BC18" s="101">
        <v>3</v>
      </c>
      <c r="BD18" s="101">
        <v>5</v>
      </c>
      <c r="BE18" s="101">
        <v>0</v>
      </c>
      <c r="BF18" s="101">
        <v>3</v>
      </c>
      <c r="BG18" s="101">
        <v>4</v>
      </c>
      <c r="BH18" s="101">
        <v>15</v>
      </c>
      <c r="BI18" s="101">
        <v>0</v>
      </c>
      <c r="BJ18" s="101">
        <v>4</v>
      </c>
      <c r="BK18" s="101">
        <f t="shared" si="2"/>
        <v>44</v>
      </c>
    </row>
    <row r="19" spans="1:63" x14ac:dyDescent="0.25">
      <c r="A19" t="s">
        <v>548</v>
      </c>
      <c r="B19" s="100" t="s">
        <v>596</v>
      </c>
      <c r="C19" s="101">
        <v>0</v>
      </c>
      <c r="D19" s="101">
        <v>2</v>
      </c>
      <c r="E19" s="101">
        <v>10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1</v>
      </c>
      <c r="N19" s="101">
        <v>2</v>
      </c>
      <c r="O19" s="101">
        <v>0</v>
      </c>
      <c r="P19" s="101">
        <v>0</v>
      </c>
      <c r="Q19" s="101">
        <v>0</v>
      </c>
      <c r="R19" s="101">
        <v>6</v>
      </c>
      <c r="S19" s="101">
        <v>0</v>
      </c>
      <c r="T19" s="101">
        <v>16</v>
      </c>
      <c r="U19" s="101">
        <v>0</v>
      </c>
      <c r="V19" s="101">
        <v>0</v>
      </c>
      <c r="W19" s="101">
        <v>0</v>
      </c>
      <c r="X19" s="101">
        <v>3</v>
      </c>
      <c r="Y19" s="101">
        <v>0</v>
      </c>
      <c r="Z19" s="101">
        <v>5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2">
        <f t="shared" si="1"/>
        <v>45</v>
      </c>
      <c r="AV19" s="94">
        <f t="shared" si="0"/>
        <v>1.0227272727272727</v>
      </c>
      <c r="AW19" s="94"/>
      <c r="AY19" t="s">
        <v>19</v>
      </c>
      <c r="AZ19" s="90">
        <v>42584</v>
      </c>
      <c r="BA19">
        <v>11</v>
      </c>
      <c r="BB19" s="101">
        <v>17</v>
      </c>
      <c r="BC19" s="101">
        <v>7</v>
      </c>
      <c r="BD19" s="101">
        <v>0</v>
      </c>
      <c r="BE19" s="101">
        <v>2</v>
      </c>
      <c r="BF19" s="101">
        <v>3</v>
      </c>
      <c r="BG19" s="101">
        <v>59</v>
      </c>
      <c r="BH19" s="101">
        <v>1</v>
      </c>
      <c r="BI19" s="101">
        <v>0</v>
      </c>
      <c r="BJ19" s="101">
        <v>0</v>
      </c>
      <c r="BK19" s="101">
        <f t="shared" si="2"/>
        <v>11</v>
      </c>
    </row>
    <row r="20" spans="1:63" x14ac:dyDescent="0.25">
      <c r="A20" t="s">
        <v>591</v>
      </c>
      <c r="B20" s="100" t="s">
        <v>592</v>
      </c>
      <c r="C20" s="101">
        <v>7</v>
      </c>
      <c r="D20" s="101">
        <v>1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1</v>
      </c>
      <c r="L20" s="101">
        <v>0</v>
      </c>
      <c r="M20" s="101">
        <v>2</v>
      </c>
      <c r="N20" s="101">
        <v>0</v>
      </c>
      <c r="O20" s="101">
        <v>7</v>
      </c>
      <c r="P20" s="101">
        <v>5</v>
      </c>
      <c r="Q20" s="101">
        <v>5</v>
      </c>
      <c r="R20" s="101">
        <v>5</v>
      </c>
      <c r="S20" s="101">
        <v>3</v>
      </c>
      <c r="T20" s="101">
        <v>0</v>
      </c>
      <c r="U20" s="101">
        <v>1</v>
      </c>
      <c r="V20" s="101">
        <v>0</v>
      </c>
      <c r="W20" s="101">
        <v>0</v>
      </c>
      <c r="X20" s="101">
        <v>0</v>
      </c>
      <c r="Y20" s="101">
        <v>1</v>
      </c>
      <c r="Z20" s="101">
        <v>0</v>
      </c>
      <c r="AA20" s="101">
        <v>0</v>
      </c>
      <c r="AB20" s="101">
        <v>1</v>
      </c>
      <c r="AC20" s="101">
        <v>3</v>
      </c>
      <c r="AD20" s="101">
        <v>4</v>
      </c>
      <c r="AE20" s="101">
        <v>1</v>
      </c>
      <c r="AF20" s="101">
        <v>2</v>
      </c>
      <c r="AG20" s="101">
        <v>6</v>
      </c>
      <c r="AH20" s="101">
        <v>2</v>
      </c>
      <c r="AI20" s="101">
        <v>0</v>
      </c>
      <c r="AJ20" s="101">
        <v>0</v>
      </c>
      <c r="AK20" s="101">
        <v>0</v>
      </c>
      <c r="AL20" s="101">
        <v>1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2">
        <f t="shared" si="1"/>
        <v>58</v>
      </c>
      <c r="AV20" s="94">
        <f t="shared" si="0"/>
        <v>1.3181818181818181</v>
      </c>
      <c r="AW20" s="94"/>
      <c r="AY20" t="s">
        <v>19</v>
      </c>
      <c r="AZ20" s="90">
        <v>42584</v>
      </c>
      <c r="BA20">
        <v>2</v>
      </c>
      <c r="BB20" s="101">
        <v>84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f t="shared" si="2"/>
        <v>16</v>
      </c>
    </row>
    <row r="21" spans="1:63" x14ac:dyDescent="0.25">
      <c r="A21" t="s">
        <v>566</v>
      </c>
      <c r="B21" s="100" t="s">
        <v>567</v>
      </c>
      <c r="C21" s="101">
        <v>0</v>
      </c>
      <c r="D21" s="101">
        <v>0</v>
      </c>
      <c r="E21" s="101">
        <v>0</v>
      </c>
      <c r="F21" s="101">
        <v>0</v>
      </c>
      <c r="G21" s="101">
        <v>2</v>
      </c>
      <c r="H21" s="101">
        <v>5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1</v>
      </c>
      <c r="V21" s="101">
        <v>0</v>
      </c>
      <c r="W21" s="101">
        <v>0</v>
      </c>
      <c r="X21" s="101">
        <v>0</v>
      </c>
      <c r="Y21" s="101">
        <v>2</v>
      </c>
      <c r="Z21" s="101">
        <v>0</v>
      </c>
      <c r="AA21" s="101">
        <v>0</v>
      </c>
      <c r="AB21" s="101">
        <v>0</v>
      </c>
      <c r="AC21" s="101">
        <v>1</v>
      </c>
      <c r="AD21" s="101">
        <v>0</v>
      </c>
      <c r="AE21" s="101">
        <v>0</v>
      </c>
      <c r="AF21" s="101">
        <v>0</v>
      </c>
      <c r="AG21" s="101">
        <v>2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5</v>
      </c>
      <c r="AQ21" s="101">
        <v>0</v>
      </c>
      <c r="AR21" s="101">
        <v>0</v>
      </c>
      <c r="AS21" s="101">
        <v>0</v>
      </c>
      <c r="AT21" s="101">
        <v>0</v>
      </c>
      <c r="AU21" s="102">
        <f t="shared" si="1"/>
        <v>18</v>
      </c>
      <c r="AV21" s="94">
        <f t="shared" si="0"/>
        <v>0.40909090909090912</v>
      </c>
      <c r="AW21" s="94"/>
      <c r="AY21" t="s">
        <v>19</v>
      </c>
      <c r="AZ21" s="90">
        <v>42586</v>
      </c>
      <c r="BA21">
        <v>9</v>
      </c>
      <c r="BB21" s="101">
        <v>82</v>
      </c>
      <c r="BC21" s="101">
        <v>0</v>
      </c>
      <c r="BD21" s="101">
        <v>0</v>
      </c>
      <c r="BE21" s="101">
        <v>0</v>
      </c>
      <c r="BF21" s="101">
        <v>0</v>
      </c>
      <c r="BG21" s="101">
        <v>1</v>
      </c>
      <c r="BH21" s="101">
        <v>1</v>
      </c>
      <c r="BI21" s="101">
        <v>0</v>
      </c>
      <c r="BJ21" s="101">
        <v>0</v>
      </c>
      <c r="BK21" s="101">
        <f t="shared" si="2"/>
        <v>16</v>
      </c>
    </row>
    <row r="22" spans="1:63" x14ac:dyDescent="0.25">
      <c r="A22" t="s">
        <v>544</v>
      </c>
      <c r="B22" s="100" t="s">
        <v>11</v>
      </c>
      <c r="C22" s="101">
        <v>35</v>
      </c>
      <c r="D22" s="101">
        <v>35</v>
      </c>
      <c r="E22" s="101">
        <v>60</v>
      </c>
      <c r="F22" s="101">
        <v>25</v>
      </c>
      <c r="G22" s="101">
        <v>0</v>
      </c>
      <c r="H22" s="101">
        <v>84</v>
      </c>
      <c r="I22" s="101">
        <v>0</v>
      </c>
      <c r="J22" s="101">
        <v>70</v>
      </c>
      <c r="K22" s="101">
        <v>4</v>
      </c>
      <c r="L22" s="101">
        <v>27</v>
      </c>
      <c r="M22" s="101">
        <v>62</v>
      </c>
      <c r="N22" s="101">
        <v>77</v>
      </c>
      <c r="O22" s="101">
        <v>20</v>
      </c>
      <c r="P22" s="101">
        <v>58</v>
      </c>
      <c r="Q22" s="101">
        <v>0</v>
      </c>
      <c r="R22" s="101">
        <v>22</v>
      </c>
      <c r="S22" s="101">
        <v>17</v>
      </c>
      <c r="T22" s="101">
        <v>84</v>
      </c>
      <c r="U22" s="101">
        <v>82</v>
      </c>
      <c r="V22" s="101">
        <v>97</v>
      </c>
      <c r="W22" s="101">
        <v>98</v>
      </c>
      <c r="X22" s="101">
        <v>96</v>
      </c>
      <c r="Y22" s="101">
        <v>4</v>
      </c>
      <c r="Z22" s="101">
        <v>91</v>
      </c>
      <c r="AA22" s="101">
        <v>99</v>
      </c>
      <c r="AB22" s="101">
        <v>94</v>
      </c>
      <c r="AC22" s="101">
        <v>44</v>
      </c>
      <c r="AD22" s="101">
        <v>0</v>
      </c>
      <c r="AE22" s="101">
        <v>95</v>
      </c>
      <c r="AF22" s="101">
        <v>6</v>
      </c>
      <c r="AG22" s="101">
        <v>17</v>
      </c>
      <c r="AH22" s="101">
        <v>2</v>
      </c>
      <c r="AI22" s="101">
        <v>1</v>
      </c>
      <c r="AJ22" s="101">
        <v>1</v>
      </c>
      <c r="AK22" s="101">
        <v>1</v>
      </c>
      <c r="AL22" s="101">
        <v>15</v>
      </c>
      <c r="AM22" s="101">
        <v>0</v>
      </c>
      <c r="AN22" s="101">
        <v>2</v>
      </c>
      <c r="AO22" s="101">
        <v>0</v>
      </c>
      <c r="AP22" s="101">
        <v>2</v>
      </c>
      <c r="AQ22" s="101">
        <v>2</v>
      </c>
      <c r="AR22" s="101">
        <v>5</v>
      </c>
      <c r="AS22" s="101">
        <v>2</v>
      </c>
      <c r="AT22" s="101">
        <v>36</v>
      </c>
      <c r="AU22" s="102">
        <f t="shared" si="1"/>
        <v>1572</v>
      </c>
      <c r="AV22" s="94">
        <f t="shared" si="0"/>
        <v>35.727272727272727</v>
      </c>
      <c r="AW22" s="94"/>
      <c r="AY22" t="s">
        <v>20</v>
      </c>
      <c r="AZ22" s="91">
        <v>42591</v>
      </c>
      <c r="BA22">
        <v>2</v>
      </c>
      <c r="BB22" s="101">
        <v>97</v>
      </c>
      <c r="BC22" s="101">
        <v>3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f t="shared" si="2"/>
        <v>0</v>
      </c>
    </row>
    <row r="23" spans="1:63" x14ac:dyDescent="0.25">
      <c r="A23" t="s">
        <v>544</v>
      </c>
      <c r="B23" s="100" t="s">
        <v>606</v>
      </c>
      <c r="C23" s="101">
        <v>0</v>
      </c>
      <c r="D23" s="101">
        <v>0</v>
      </c>
      <c r="E23" s="101">
        <v>0</v>
      </c>
      <c r="F23" s="101">
        <v>24</v>
      </c>
      <c r="G23" s="101">
        <v>2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3</v>
      </c>
      <c r="Q23" s="101">
        <v>0</v>
      </c>
      <c r="R23" s="101">
        <v>0</v>
      </c>
      <c r="S23" s="101">
        <v>1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6</v>
      </c>
      <c r="AD23" s="101">
        <v>0</v>
      </c>
      <c r="AE23" s="101">
        <v>0</v>
      </c>
      <c r="AF23" s="101">
        <v>0</v>
      </c>
      <c r="AG23" s="101">
        <v>1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16</v>
      </c>
      <c r="AU23" s="102">
        <f t="shared" si="1"/>
        <v>53</v>
      </c>
      <c r="AV23" s="94">
        <f t="shared" si="0"/>
        <v>1.2045454545454546</v>
      </c>
      <c r="AW23" s="94"/>
      <c r="AY23" t="s">
        <v>20</v>
      </c>
      <c r="AZ23" s="91">
        <v>42591</v>
      </c>
      <c r="BA23">
        <v>2</v>
      </c>
      <c r="BB23" s="101">
        <v>98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f t="shared" si="2"/>
        <v>2</v>
      </c>
    </row>
    <row r="24" spans="1:63" ht="15.75" customHeight="1" x14ac:dyDescent="0.25">
      <c r="A24" t="s">
        <v>561</v>
      </c>
      <c r="B24" s="100" t="s">
        <v>562</v>
      </c>
      <c r="C24" s="101">
        <v>0</v>
      </c>
      <c r="D24" s="101">
        <v>0</v>
      </c>
      <c r="E24" s="101">
        <v>0</v>
      </c>
      <c r="F24" s="101">
        <v>0</v>
      </c>
      <c r="G24" s="101">
        <v>2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3</v>
      </c>
      <c r="N24" s="101">
        <v>0</v>
      </c>
      <c r="O24" s="101">
        <v>3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7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1</v>
      </c>
      <c r="AH24" s="101">
        <v>2</v>
      </c>
      <c r="AI24" s="101">
        <v>0</v>
      </c>
      <c r="AJ24" s="101">
        <v>0</v>
      </c>
      <c r="AK24" s="101">
        <v>2</v>
      </c>
      <c r="AL24" s="101">
        <v>15</v>
      </c>
      <c r="AM24" s="101">
        <v>3</v>
      </c>
      <c r="AN24" s="101">
        <v>2</v>
      </c>
      <c r="AO24" s="101">
        <v>22</v>
      </c>
      <c r="AP24" s="101">
        <v>1</v>
      </c>
      <c r="AQ24" s="101">
        <v>0</v>
      </c>
      <c r="AR24" s="101">
        <v>3</v>
      </c>
      <c r="AS24" s="101">
        <v>0</v>
      </c>
      <c r="AT24" s="101">
        <v>0</v>
      </c>
      <c r="AU24" s="102">
        <f t="shared" si="1"/>
        <v>66</v>
      </c>
      <c r="AV24" s="94">
        <f t="shared" si="0"/>
        <v>1.5</v>
      </c>
      <c r="AW24" s="94"/>
      <c r="AY24" t="s">
        <v>20</v>
      </c>
      <c r="AZ24" s="91">
        <v>42593</v>
      </c>
      <c r="BA24">
        <v>3</v>
      </c>
      <c r="BB24" s="101">
        <v>96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1</v>
      </c>
      <c r="BK24" s="101">
        <f t="shared" si="2"/>
        <v>3</v>
      </c>
    </row>
    <row r="25" spans="1:63" x14ac:dyDescent="0.25">
      <c r="A25" t="s">
        <v>561</v>
      </c>
      <c r="B25" s="100" t="s">
        <v>585</v>
      </c>
      <c r="C25" s="101">
        <v>0</v>
      </c>
      <c r="D25" s="101">
        <v>0</v>
      </c>
      <c r="E25" s="101">
        <v>0</v>
      </c>
      <c r="F25" s="101">
        <v>0</v>
      </c>
      <c r="G25" s="101">
        <v>1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2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3</v>
      </c>
      <c r="AD25" s="101">
        <v>8</v>
      </c>
      <c r="AE25" s="101">
        <v>0</v>
      </c>
      <c r="AF25" s="101">
        <v>0</v>
      </c>
      <c r="AG25" s="101">
        <v>1</v>
      </c>
      <c r="AH25" s="101">
        <v>2</v>
      </c>
      <c r="AI25" s="101">
        <v>10</v>
      </c>
      <c r="AJ25" s="101">
        <v>0</v>
      </c>
      <c r="AK25" s="101">
        <v>0</v>
      </c>
      <c r="AL25" s="101">
        <v>2</v>
      </c>
      <c r="AM25" s="101">
        <v>12</v>
      </c>
      <c r="AN25" s="101">
        <v>6</v>
      </c>
      <c r="AO25" s="101">
        <v>7</v>
      </c>
      <c r="AP25" s="101">
        <v>0</v>
      </c>
      <c r="AQ25" s="101">
        <v>0</v>
      </c>
      <c r="AR25" s="101">
        <v>1</v>
      </c>
      <c r="AS25" s="101">
        <v>0</v>
      </c>
      <c r="AT25" s="101">
        <v>0</v>
      </c>
      <c r="AU25" s="102">
        <f t="shared" si="1"/>
        <v>55</v>
      </c>
      <c r="AV25" s="94">
        <f t="shared" si="0"/>
        <v>1.25</v>
      </c>
      <c r="AW25" s="94"/>
      <c r="AY25" t="s">
        <v>20</v>
      </c>
      <c r="AZ25" s="91">
        <v>42593</v>
      </c>
      <c r="BA25">
        <v>17</v>
      </c>
      <c r="BB25" s="101">
        <v>4</v>
      </c>
      <c r="BC25" s="101">
        <v>16</v>
      </c>
      <c r="BD25" s="101">
        <v>13</v>
      </c>
      <c r="BE25" s="101">
        <v>1</v>
      </c>
      <c r="BF25" s="101">
        <v>7</v>
      </c>
      <c r="BG25" s="101">
        <v>2</v>
      </c>
      <c r="BH25" s="101">
        <v>30</v>
      </c>
      <c r="BI25" s="101">
        <v>1</v>
      </c>
      <c r="BJ25" s="101">
        <v>4</v>
      </c>
      <c r="BK25" s="101">
        <f t="shared" si="2"/>
        <v>22</v>
      </c>
    </row>
    <row r="26" spans="1:63" x14ac:dyDescent="0.25">
      <c r="A26" t="s">
        <v>561</v>
      </c>
      <c r="B26" s="100" t="s">
        <v>590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3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3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1</v>
      </c>
      <c r="AT26" s="101">
        <v>0</v>
      </c>
      <c r="AU26" s="102">
        <f t="shared" si="1"/>
        <v>7</v>
      </c>
      <c r="AV26" s="94">
        <f t="shared" si="0"/>
        <v>0.15909090909090909</v>
      </c>
      <c r="AW26" s="94"/>
      <c r="AY26" t="s">
        <v>20</v>
      </c>
      <c r="AZ26" s="91">
        <v>42598</v>
      </c>
      <c r="BA26">
        <v>6</v>
      </c>
      <c r="BB26" s="101">
        <v>91</v>
      </c>
      <c r="BC26" s="101">
        <v>1</v>
      </c>
      <c r="BD26" s="101">
        <v>1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f t="shared" si="2"/>
        <v>7</v>
      </c>
    </row>
    <row r="27" spans="1:63" x14ac:dyDescent="0.25">
      <c r="A27" t="s">
        <v>561</v>
      </c>
      <c r="B27" s="100" t="s">
        <v>595</v>
      </c>
      <c r="C27" s="101">
        <v>1</v>
      </c>
      <c r="D27" s="101">
        <v>1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2</v>
      </c>
      <c r="N27" s="101">
        <v>0</v>
      </c>
      <c r="O27" s="101">
        <v>0</v>
      </c>
      <c r="P27" s="101">
        <v>0</v>
      </c>
      <c r="Q27" s="101">
        <v>0</v>
      </c>
      <c r="R27" s="101">
        <v>5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1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1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2">
        <f t="shared" si="1"/>
        <v>11</v>
      </c>
      <c r="AV27" s="94">
        <f t="shared" si="0"/>
        <v>0.25</v>
      </c>
      <c r="AW27" s="94"/>
      <c r="AY27" t="s">
        <v>20</v>
      </c>
      <c r="AZ27" s="91">
        <v>42598</v>
      </c>
      <c r="BA27">
        <v>3</v>
      </c>
      <c r="BB27" s="101">
        <v>99</v>
      </c>
      <c r="BC27" s="101">
        <v>1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f t="shared" si="2"/>
        <v>0</v>
      </c>
    </row>
    <row r="28" spans="1:63" x14ac:dyDescent="0.25">
      <c r="A28" t="s">
        <v>586</v>
      </c>
      <c r="B28" s="100" t="s">
        <v>587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1</v>
      </c>
      <c r="AT28" s="101">
        <v>0</v>
      </c>
      <c r="AU28" s="102">
        <f t="shared" si="1"/>
        <v>1</v>
      </c>
      <c r="AV28" s="94">
        <f t="shared" si="0"/>
        <v>2.2727272727272728E-2</v>
      </c>
      <c r="AW28" s="94"/>
      <c r="AY28" t="s">
        <v>20</v>
      </c>
      <c r="AZ28" s="91">
        <v>42598</v>
      </c>
      <c r="BA28">
        <v>4</v>
      </c>
      <c r="BB28" s="101">
        <v>94</v>
      </c>
      <c r="BC28" s="101">
        <v>0</v>
      </c>
      <c r="BD28" s="101">
        <v>0</v>
      </c>
      <c r="BE28" s="101">
        <v>0</v>
      </c>
      <c r="BF28" s="101">
        <v>3</v>
      </c>
      <c r="BG28" s="101">
        <v>0</v>
      </c>
      <c r="BH28" s="101">
        <v>0</v>
      </c>
      <c r="BI28" s="101">
        <v>2</v>
      </c>
      <c r="BJ28" s="101">
        <v>0</v>
      </c>
      <c r="BK28" s="101">
        <f t="shared" si="2"/>
        <v>1</v>
      </c>
    </row>
    <row r="29" spans="1:63" x14ac:dyDescent="0.25">
      <c r="A29" t="s">
        <v>573</v>
      </c>
      <c r="B29" s="100" t="s">
        <v>574</v>
      </c>
      <c r="C29" s="101">
        <v>0</v>
      </c>
      <c r="D29" s="101">
        <v>1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1</v>
      </c>
      <c r="AS29" s="101">
        <v>0</v>
      </c>
      <c r="AT29" s="101">
        <v>0</v>
      </c>
      <c r="AU29" s="102">
        <f t="shared" si="1"/>
        <v>2</v>
      </c>
      <c r="AV29" s="94">
        <f t="shared" si="0"/>
        <v>4.5454545454545456E-2</v>
      </c>
      <c r="AW29" s="94"/>
      <c r="AY29" t="s">
        <v>20</v>
      </c>
      <c r="AZ29" s="91">
        <v>42598</v>
      </c>
      <c r="BA29">
        <v>18</v>
      </c>
      <c r="BB29" s="101">
        <v>44</v>
      </c>
      <c r="BC29" s="101">
        <v>3</v>
      </c>
      <c r="BD29" s="101">
        <v>2</v>
      </c>
      <c r="BE29" s="101">
        <v>0</v>
      </c>
      <c r="BF29" s="101">
        <v>4</v>
      </c>
      <c r="BG29" s="101">
        <v>0</v>
      </c>
      <c r="BH29" s="101">
        <v>4</v>
      </c>
      <c r="BI29" s="101">
        <v>0</v>
      </c>
      <c r="BJ29" s="101">
        <v>5</v>
      </c>
      <c r="BK29" s="101">
        <f t="shared" si="2"/>
        <v>38</v>
      </c>
    </row>
    <row r="30" spans="1:63" x14ac:dyDescent="0.25">
      <c r="A30" t="s">
        <v>558</v>
      </c>
      <c r="B30" s="100" t="s">
        <v>559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1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1</v>
      </c>
      <c r="AQ30" s="101">
        <v>0</v>
      </c>
      <c r="AR30" s="101">
        <v>1</v>
      </c>
      <c r="AS30" s="101">
        <v>0</v>
      </c>
      <c r="AT30" s="101">
        <v>0</v>
      </c>
      <c r="AU30" s="102">
        <f t="shared" si="1"/>
        <v>3</v>
      </c>
      <c r="AV30" s="94">
        <f t="shared" si="0"/>
        <v>6.8181818181818177E-2</v>
      </c>
      <c r="AW30" s="94"/>
      <c r="AY30" t="s">
        <v>20</v>
      </c>
      <c r="AZ30" s="91">
        <v>42600</v>
      </c>
      <c r="BA30">
        <v>15</v>
      </c>
      <c r="BB30" s="101">
        <v>0</v>
      </c>
      <c r="BC30" s="101">
        <v>16</v>
      </c>
      <c r="BD30" s="101">
        <v>12</v>
      </c>
      <c r="BE30" s="101">
        <v>0</v>
      </c>
      <c r="BF30" s="101">
        <v>13</v>
      </c>
      <c r="BG30" s="101">
        <v>1</v>
      </c>
      <c r="BH30" s="101">
        <v>22</v>
      </c>
      <c r="BI30" s="101">
        <v>0</v>
      </c>
      <c r="BJ30" s="101">
        <v>10</v>
      </c>
      <c r="BK30" s="101">
        <f t="shared" si="2"/>
        <v>26</v>
      </c>
    </row>
    <row r="31" spans="1:63" x14ac:dyDescent="0.25">
      <c r="A31" t="s">
        <v>558</v>
      </c>
      <c r="B31" s="100" t="s">
        <v>569</v>
      </c>
      <c r="C31" s="101">
        <v>0</v>
      </c>
      <c r="D31" s="101">
        <v>0</v>
      </c>
      <c r="E31" s="101">
        <v>0</v>
      </c>
      <c r="F31" s="101">
        <v>0</v>
      </c>
      <c r="G31" s="101">
        <v>1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7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1</v>
      </c>
      <c r="AQ31" s="101">
        <v>0</v>
      </c>
      <c r="AR31" s="101">
        <v>0</v>
      </c>
      <c r="AS31" s="101">
        <v>1</v>
      </c>
      <c r="AT31" s="101">
        <v>0</v>
      </c>
      <c r="AU31" s="102">
        <f t="shared" si="1"/>
        <v>10</v>
      </c>
      <c r="AV31" s="94">
        <f t="shared" si="0"/>
        <v>0.22727272727272727</v>
      </c>
      <c r="AW31" s="94"/>
      <c r="AY31" t="s">
        <v>20</v>
      </c>
      <c r="AZ31" s="91">
        <v>42600</v>
      </c>
      <c r="BA31">
        <v>3</v>
      </c>
      <c r="BB31" s="101">
        <v>95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4</v>
      </c>
      <c r="BK31" s="101">
        <f t="shared" si="2"/>
        <v>1</v>
      </c>
    </row>
    <row r="32" spans="1:63" x14ac:dyDescent="0.25">
      <c r="A32" t="s">
        <v>558</v>
      </c>
      <c r="B32" s="100" t="s">
        <v>604</v>
      </c>
      <c r="C32" s="101">
        <v>0</v>
      </c>
      <c r="D32" s="101">
        <v>0</v>
      </c>
      <c r="E32" s="101">
        <v>0</v>
      </c>
      <c r="F32" s="101">
        <v>0</v>
      </c>
      <c r="G32" s="101">
        <v>1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1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2">
        <f t="shared" si="1"/>
        <v>2</v>
      </c>
      <c r="AV32" s="94">
        <f t="shared" si="0"/>
        <v>4.5454545454545456E-2</v>
      </c>
      <c r="AW32" s="94"/>
      <c r="AY32" t="s">
        <v>20</v>
      </c>
      <c r="AZ32" s="91">
        <v>42600</v>
      </c>
      <c r="BA32">
        <v>9</v>
      </c>
      <c r="BB32" s="101">
        <v>6</v>
      </c>
      <c r="BC32" s="101">
        <v>3</v>
      </c>
      <c r="BD32" s="101">
        <v>1</v>
      </c>
      <c r="BE32" s="101">
        <v>0</v>
      </c>
      <c r="BF32" s="101">
        <v>0</v>
      </c>
      <c r="BG32" s="101">
        <v>78</v>
      </c>
      <c r="BH32" s="101">
        <v>4</v>
      </c>
      <c r="BI32" s="101">
        <v>0</v>
      </c>
      <c r="BJ32" s="101">
        <v>0</v>
      </c>
      <c r="BK32" s="101">
        <f t="shared" si="2"/>
        <v>8</v>
      </c>
    </row>
    <row r="33" spans="1:63" x14ac:dyDescent="0.25">
      <c r="A33" t="s">
        <v>549</v>
      </c>
      <c r="B33" s="100" t="s">
        <v>14</v>
      </c>
      <c r="C33" s="101">
        <v>9</v>
      </c>
      <c r="D33" s="101">
        <v>36</v>
      </c>
      <c r="E33" s="101">
        <v>0</v>
      </c>
      <c r="F33" s="101">
        <v>1</v>
      </c>
      <c r="G33" s="101">
        <v>1</v>
      </c>
      <c r="H33" s="101">
        <v>0</v>
      </c>
      <c r="I33" s="101">
        <v>88</v>
      </c>
      <c r="J33" s="101">
        <v>0</v>
      </c>
      <c r="K33" s="101">
        <v>1</v>
      </c>
      <c r="L33" s="101">
        <v>0</v>
      </c>
      <c r="M33" s="101">
        <v>0</v>
      </c>
      <c r="N33" s="101">
        <v>0</v>
      </c>
      <c r="O33" s="101">
        <v>0</v>
      </c>
      <c r="P33" s="101">
        <v>1</v>
      </c>
      <c r="Q33" s="101">
        <v>0</v>
      </c>
      <c r="R33" s="101">
        <v>4</v>
      </c>
      <c r="S33" s="101">
        <v>59</v>
      </c>
      <c r="T33" s="101">
        <v>0</v>
      </c>
      <c r="U33" s="101">
        <v>1</v>
      </c>
      <c r="V33" s="101">
        <v>0</v>
      </c>
      <c r="W33" s="101">
        <v>0</v>
      </c>
      <c r="X33" s="101">
        <v>0</v>
      </c>
      <c r="Y33" s="101">
        <v>2</v>
      </c>
      <c r="Z33" s="101">
        <v>0</v>
      </c>
      <c r="AA33" s="101">
        <v>0</v>
      </c>
      <c r="AB33" s="101">
        <v>0</v>
      </c>
      <c r="AC33" s="101">
        <v>0</v>
      </c>
      <c r="AD33" s="101">
        <v>1</v>
      </c>
      <c r="AE33" s="101">
        <v>0</v>
      </c>
      <c r="AF33" s="101">
        <v>78</v>
      </c>
      <c r="AG33" s="101">
        <v>10</v>
      </c>
      <c r="AH33" s="101">
        <v>0</v>
      </c>
      <c r="AI33" s="101">
        <v>0</v>
      </c>
      <c r="AJ33" s="101">
        <v>0</v>
      </c>
      <c r="AK33" s="101">
        <v>3</v>
      </c>
      <c r="AL33" s="101">
        <v>0</v>
      </c>
      <c r="AM33" s="101">
        <v>0</v>
      </c>
      <c r="AN33" s="101">
        <v>0</v>
      </c>
      <c r="AO33" s="101">
        <v>1</v>
      </c>
      <c r="AP33" s="101">
        <v>1</v>
      </c>
      <c r="AQ33" s="101">
        <v>0</v>
      </c>
      <c r="AR33" s="101">
        <v>3</v>
      </c>
      <c r="AS33" s="101">
        <v>10</v>
      </c>
      <c r="AT33" s="101">
        <v>0</v>
      </c>
      <c r="AU33" s="102">
        <f t="shared" si="1"/>
        <v>310</v>
      </c>
      <c r="AV33" s="94">
        <f t="shared" si="0"/>
        <v>7.0454545454545459</v>
      </c>
      <c r="AW33" s="94"/>
      <c r="AY33" t="s">
        <v>20</v>
      </c>
      <c r="AZ33" s="91">
        <v>42607</v>
      </c>
      <c r="BA33">
        <v>20</v>
      </c>
      <c r="BB33" s="101">
        <v>17</v>
      </c>
      <c r="BC33" s="101">
        <v>6</v>
      </c>
      <c r="BD33" s="101">
        <v>3</v>
      </c>
      <c r="BE33" s="101">
        <v>0</v>
      </c>
      <c r="BF33" s="101">
        <v>9</v>
      </c>
      <c r="BG33" s="101">
        <v>10</v>
      </c>
      <c r="BH33" s="101">
        <v>18</v>
      </c>
      <c r="BI33" s="101">
        <v>0</v>
      </c>
      <c r="BJ33" s="101">
        <v>0</v>
      </c>
      <c r="BK33" s="101">
        <f t="shared" si="2"/>
        <v>37</v>
      </c>
    </row>
    <row r="34" spans="1:63" x14ac:dyDescent="0.25">
      <c r="A34" t="s">
        <v>597</v>
      </c>
      <c r="B34" s="100" t="s">
        <v>598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1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2">
        <f t="shared" si="1"/>
        <v>1</v>
      </c>
      <c r="AV34" s="94">
        <f t="shared" si="0"/>
        <v>2.2727272727272728E-2</v>
      </c>
      <c r="AW34" s="94"/>
      <c r="AY34" t="s">
        <v>21</v>
      </c>
      <c r="AZ34" s="92">
        <v>42626</v>
      </c>
      <c r="BA34">
        <v>10</v>
      </c>
      <c r="BB34" s="101">
        <v>2</v>
      </c>
      <c r="BC34" s="101">
        <v>1</v>
      </c>
      <c r="BD34" s="101">
        <v>2</v>
      </c>
      <c r="BE34" s="101">
        <v>80</v>
      </c>
      <c r="BF34" s="101">
        <v>0</v>
      </c>
      <c r="BG34" s="101">
        <v>0</v>
      </c>
      <c r="BH34" s="101">
        <v>1</v>
      </c>
      <c r="BI34" s="101">
        <v>0</v>
      </c>
      <c r="BJ34" s="101">
        <v>7</v>
      </c>
      <c r="BK34" s="101">
        <f t="shared" si="2"/>
        <v>7</v>
      </c>
    </row>
    <row r="35" spans="1:63" x14ac:dyDescent="0.25">
      <c r="A35" t="s">
        <v>552</v>
      </c>
      <c r="B35" s="100" t="s">
        <v>553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1</v>
      </c>
      <c r="J35" s="101">
        <v>0</v>
      </c>
      <c r="K35" s="101">
        <v>0</v>
      </c>
      <c r="L35" s="101">
        <v>1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5</v>
      </c>
      <c r="AN35" s="101">
        <v>0</v>
      </c>
      <c r="AO35" s="101">
        <v>0</v>
      </c>
      <c r="AP35" s="101">
        <v>13</v>
      </c>
      <c r="AQ35" s="101">
        <v>0</v>
      </c>
      <c r="AR35" s="101">
        <v>6</v>
      </c>
      <c r="AS35" s="101">
        <v>4</v>
      </c>
      <c r="AT35" s="101">
        <v>0</v>
      </c>
      <c r="AU35" s="102">
        <f t="shared" si="1"/>
        <v>30</v>
      </c>
      <c r="AV35" s="94">
        <f t="shared" ref="AV35:AV57" si="3">(AU35*100)/$AU$57</f>
        <v>0.68181818181818177</v>
      </c>
      <c r="AW35" s="94"/>
      <c r="AY35" t="s">
        <v>21</v>
      </c>
      <c r="AZ35" s="92">
        <v>42626</v>
      </c>
      <c r="BA35">
        <v>9</v>
      </c>
      <c r="BB35" s="101">
        <v>1</v>
      </c>
      <c r="BC35" s="101">
        <v>3</v>
      </c>
      <c r="BD35" s="101">
        <v>4</v>
      </c>
      <c r="BE35" s="101">
        <v>67</v>
      </c>
      <c r="BF35" s="101">
        <v>0</v>
      </c>
      <c r="BG35" s="101">
        <v>0</v>
      </c>
      <c r="BH35" s="101">
        <v>2</v>
      </c>
      <c r="BI35" s="101">
        <v>0</v>
      </c>
      <c r="BJ35" s="101">
        <v>2</v>
      </c>
      <c r="BK35" s="101">
        <f t="shared" si="2"/>
        <v>21</v>
      </c>
    </row>
    <row r="36" spans="1:63" ht="15.75" customHeight="1" x14ac:dyDescent="0.25">
      <c r="A36" t="s">
        <v>540</v>
      </c>
      <c r="B36" s="100" t="s">
        <v>541</v>
      </c>
      <c r="C36" s="101">
        <v>0</v>
      </c>
      <c r="D36" s="101">
        <v>1</v>
      </c>
      <c r="E36" s="101">
        <v>0</v>
      </c>
      <c r="F36" s="101">
        <v>0</v>
      </c>
      <c r="G36" s="101">
        <v>1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1</v>
      </c>
      <c r="O36" s="101">
        <v>1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5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1</v>
      </c>
      <c r="AK36" s="101">
        <v>0</v>
      </c>
      <c r="AL36" s="101">
        <v>1</v>
      </c>
      <c r="AM36" s="101">
        <v>0</v>
      </c>
      <c r="AN36" s="101">
        <v>0</v>
      </c>
      <c r="AO36" s="101">
        <v>0</v>
      </c>
      <c r="AP36" s="101">
        <v>0</v>
      </c>
      <c r="AQ36" s="101">
        <v>39</v>
      </c>
      <c r="AR36" s="101">
        <v>0</v>
      </c>
      <c r="AS36" s="101">
        <v>0</v>
      </c>
      <c r="AT36" s="101">
        <v>0</v>
      </c>
      <c r="AU36" s="102">
        <f t="shared" si="1"/>
        <v>51</v>
      </c>
      <c r="AV36" s="94">
        <f t="shared" si="3"/>
        <v>1.1590909090909092</v>
      </c>
      <c r="AW36" s="94"/>
      <c r="AY36" t="s">
        <v>21</v>
      </c>
      <c r="AZ36" s="92">
        <v>42626</v>
      </c>
      <c r="BA36">
        <v>12</v>
      </c>
      <c r="BB36" s="101">
        <v>1</v>
      </c>
      <c r="BC36" s="101">
        <v>4</v>
      </c>
      <c r="BD36" s="101">
        <v>14</v>
      </c>
      <c r="BE36" s="101">
        <v>57</v>
      </c>
      <c r="BF36" s="101">
        <v>7</v>
      </c>
      <c r="BG36" s="101">
        <v>0</v>
      </c>
      <c r="BH36" s="101">
        <v>2</v>
      </c>
      <c r="BI36" s="101">
        <v>1</v>
      </c>
      <c r="BJ36" s="101">
        <v>1</v>
      </c>
      <c r="BK36" s="101">
        <f t="shared" si="2"/>
        <v>13</v>
      </c>
    </row>
    <row r="37" spans="1:63" x14ac:dyDescent="0.25">
      <c r="A37" t="s">
        <v>593</v>
      </c>
      <c r="B37" s="100" t="s">
        <v>594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1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1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2</v>
      </c>
      <c r="AU37" s="102">
        <f t="shared" si="1"/>
        <v>4</v>
      </c>
      <c r="AV37" s="94">
        <f t="shared" si="3"/>
        <v>9.0909090909090912E-2</v>
      </c>
      <c r="AW37" s="94"/>
      <c r="AY37" t="s">
        <v>21</v>
      </c>
      <c r="AZ37" s="92">
        <v>42626</v>
      </c>
      <c r="BA37">
        <v>10</v>
      </c>
      <c r="BB37" s="101">
        <v>1</v>
      </c>
      <c r="BC37" s="101">
        <v>0</v>
      </c>
      <c r="BD37" s="101">
        <v>6</v>
      </c>
      <c r="BE37" s="101">
        <v>0</v>
      </c>
      <c r="BF37" s="101">
        <v>0</v>
      </c>
      <c r="BG37" s="101">
        <v>3</v>
      </c>
      <c r="BH37" s="101">
        <v>1</v>
      </c>
      <c r="BI37" s="101">
        <v>5</v>
      </c>
      <c r="BJ37" s="101">
        <v>0</v>
      </c>
      <c r="BK37" s="101">
        <f t="shared" si="2"/>
        <v>84</v>
      </c>
    </row>
    <row r="38" spans="1:63" x14ac:dyDescent="0.25">
      <c r="A38" t="s">
        <v>611</v>
      </c>
      <c r="B38" s="100" t="s">
        <v>610</v>
      </c>
      <c r="C38" s="101">
        <v>15</v>
      </c>
      <c r="D38" s="101">
        <v>0</v>
      </c>
      <c r="E38" s="101">
        <v>0</v>
      </c>
      <c r="F38" s="101">
        <v>2</v>
      </c>
      <c r="G38" s="101">
        <v>18</v>
      </c>
      <c r="H38" s="101">
        <v>0</v>
      </c>
      <c r="I38" s="101">
        <v>2</v>
      </c>
      <c r="J38" s="101">
        <v>6</v>
      </c>
      <c r="K38" s="101">
        <v>1</v>
      </c>
      <c r="L38" s="101">
        <v>0</v>
      </c>
      <c r="M38" s="101">
        <v>0</v>
      </c>
      <c r="N38" s="101">
        <v>5</v>
      </c>
      <c r="O38" s="101">
        <v>16</v>
      </c>
      <c r="P38" s="101">
        <v>5</v>
      </c>
      <c r="Q38" s="101">
        <v>19</v>
      </c>
      <c r="R38" s="101">
        <v>15</v>
      </c>
      <c r="S38" s="101">
        <v>1</v>
      </c>
      <c r="T38" s="101">
        <v>0</v>
      </c>
      <c r="U38" s="101">
        <v>1</v>
      </c>
      <c r="V38" s="101">
        <v>0</v>
      </c>
      <c r="W38" s="101">
        <v>0</v>
      </c>
      <c r="X38" s="101">
        <v>0</v>
      </c>
      <c r="Y38" s="101">
        <v>30</v>
      </c>
      <c r="Z38" s="101">
        <v>0</v>
      </c>
      <c r="AA38" s="101">
        <v>0</v>
      </c>
      <c r="AB38" s="101">
        <v>0</v>
      </c>
      <c r="AC38" s="101">
        <v>4</v>
      </c>
      <c r="AD38" s="101">
        <v>22</v>
      </c>
      <c r="AE38" s="101">
        <v>0</v>
      </c>
      <c r="AF38" s="101">
        <v>4</v>
      </c>
      <c r="AG38" s="101">
        <v>18</v>
      </c>
      <c r="AH38" s="101">
        <v>1</v>
      </c>
      <c r="AI38" s="101">
        <v>2</v>
      </c>
      <c r="AJ38" s="101">
        <v>2</v>
      </c>
      <c r="AK38" s="101">
        <v>1</v>
      </c>
      <c r="AL38" s="101">
        <v>1</v>
      </c>
      <c r="AM38" s="101">
        <v>3</v>
      </c>
      <c r="AN38" s="101">
        <v>1</v>
      </c>
      <c r="AO38" s="101">
        <v>0</v>
      </c>
      <c r="AP38" s="101">
        <v>2</v>
      </c>
      <c r="AQ38" s="101">
        <v>2</v>
      </c>
      <c r="AR38" s="101">
        <v>8</v>
      </c>
      <c r="AS38" s="101">
        <v>3</v>
      </c>
      <c r="AT38" s="101">
        <v>15</v>
      </c>
      <c r="AU38" s="102">
        <f t="shared" si="1"/>
        <v>225</v>
      </c>
      <c r="AV38" s="94">
        <f t="shared" si="3"/>
        <v>5.1136363636363633</v>
      </c>
      <c r="AW38" s="94"/>
      <c r="AY38" t="s">
        <v>21</v>
      </c>
      <c r="AZ38" s="93">
        <v>42626</v>
      </c>
      <c r="BA38">
        <v>16</v>
      </c>
      <c r="BB38" s="101">
        <v>15</v>
      </c>
      <c r="BC38" s="101">
        <v>3</v>
      </c>
      <c r="BD38" s="101">
        <v>17</v>
      </c>
      <c r="BE38" s="101">
        <v>0</v>
      </c>
      <c r="BF38" s="101">
        <v>10</v>
      </c>
      <c r="BG38" s="101">
        <v>0</v>
      </c>
      <c r="BH38" s="101">
        <v>1</v>
      </c>
      <c r="BI38" s="101">
        <v>1</v>
      </c>
      <c r="BJ38" s="101">
        <v>0</v>
      </c>
      <c r="BK38" s="101">
        <f t="shared" si="2"/>
        <v>53</v>
      </c>
    </row>
    <row r="39" spans="1:63" x14ac:dyDescent="0.25">
      <c r="A39" t="s">
        <v>583</v>
      </c>
      <c r="B39" s="100" t="s">
        <v>584</v>
      </c>
      <c r="C39" s="101">
        <v>0</v>
      </c>
      <c r="D39" s="101">
        <v>0</v>
      </c>
      <c r="E39" s="101">
        <v>0</v>
      </c>
      <c r="F39" s="101">
        <v>0</v>
      </c>
      <c r="G39" s="101">
        <v>24</v>
      </c>
      <c r="H39" s="101">
        <v>0</v>
      </c>
      <c r="I39" s="101">
        <v>7</v>
      </c>
      <c r="J39" s="101">
        <v>1</v>
      </c>
      <c r="K39" s="101">
        <v>0</v>
      </c>
      <c r="L39" s="101">
        <v>6</v>
      </c>
      <c r="M39" s="101">
        <v>0</v>
      </c>
      <c r="N39" s="101">
        <v>1</v>
      </c>
      <c r="O39" s="101">
        <v>1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1</v>
      </c>
      <c r="AA39" s="101">
        <v>0</v>
      </c>
      <c r="AB39" s="101">
        <v>0</v>
      </c>
      <c r="AC39" s="101">
        <v>0</v>
      </c>
      <c r="AD39" s="101">
        <v>2</v>
      </c>
      <c r="AE39" s="101">
        <v>0</v>
      </c>
      <c r="AF39" s="101">
        <v>3</v>
      </c>
      <c r="AG39" s="101">
        <v>1</v>
      </c>
      <c r="AH39" s="101">
        <v>0</v>
      </c>
      <c r="AI39" s="101">
        <v>0</v>
      </c>
      <c r="AJ39" s="101">
        <v>0</v>
      </c>
      <c r="AK39" s="101">
        <v>11</v>
      </c>
      <c r="AL39" s="101">
        <v>4</v>
      </c>
      <c r="AM39" s="101">
        <v>16</v>
      </c>
      <c r="AN39" s="101">
        <v>5</v>
      </c>
      <c r="AO39" s="101">
        <v>3</v>
      </c>
      <c r="AP39" s="101">
        <v>0</v>
      </c>
      <c r="AQ39" s="101">
        <v>0</v>
      </c>
      <c r="AR39" s="101">
        <v>4</v>
      </c>
      <c r="AS39" s="101">
        <v>8</v>
      </c>
      <c r="AT39" s="101">
        <v>1</v>
      </c>
      <c r="AU39" s="102">
        <f t="shared" si="1"/>
        <v>99</v>
      </c>
      <c r="AV39" s="94">
        <f t="shared" si="3"/>
        <v>2.25</v>
      </c>
      <c r="AW39" s="94"/>
      <c r="AY39" t="s">
        <v>21</v>
      </c>
      <c r="AZ39" s="93">
        <v>42628</v>
      </c>
      <c r="BA39">
        <v>12</v>
      </c>
      <c r="BB39" s="101">
        <v>0</v>
      </c>
      <c r="BC39" s="101">
        <v>0</v>
      </c>
      <c r="BD39" s="101">
        <v>4</v>
      </c>
      <c r="BE39" s="101">
        <v>13</v>
      </c>
      <c r="BF39" s="101">
        <v>0</v>
      </c>
      <c r="BG39" s="101">
        <v>0</v>
      </c>
      <c r="BH39" s="101">
        <v>3</v>
      </c>
      <c r="BI39" s="101">
        <v>40</v>
      </c>
      <c r="BJ39" s="101">
        <v>1</v>
      </c>
      <c r="BK39" s="101">
        <f t="shared" si="2"/>
        <v>39</v>
      </c>
    </row>
    <row r="40" spans="1:63" x14ac:dyDescent="0.25">
      <c r="A40" t="s">
        <v>579</v>
      </c>
      <c r="B40" s="100" t="s">
        <v>580</v>
      </c>
      <c r="C40" s="101">
        <v>0</v>
      </c>
      <c r="D40" s="101">
        <v>0</v>
      </c>
      <c r="E40" s="101">
        <v>0</v>
      </c>
      <c r="F40" s="101">
        <v>0</v>
      </c>
      <c r="G40" s="101">
        <v>1</v>
      </c>
      <c r="H40" s="101">
        <v>0</v>
      </c>
      <c r="I40" s="101">
        <v>0</v>
      </c>
      <c r="J40" s="101">
        <v>1</v>
      </c>
      <c r="K40" s="101">
        <v>0</v>
      </c>
      <c r="L40" s="101">
        <v>7</v>
      </c>
      <c r="M40" s="101">
        <v>1</v>
      </c>
      <c r="N40" s="101">
        <v>0</v>
      </c>
      <c r="O40" s="101">
        <v>2</v>
      </c>
      <c r="P40" s="101">
        <v>3</v>
      </c>
      <c r="Q40" s="101">
        <v>0</v>
      </c>
      <c r="R40" s="101">
        <v>0</v>
      </c>
      <c r="S40" s="101">
        <v>0</v>
      </c>
      <c r="T40" s="101">
        <v>0</v>
      </c>
      <c r="U40" s="101">
        <v>2</v>
      </c>
      <c r="V40" s="101">
        <v>0</v>
      </c>
      <c r="W40" s="101">
        <v>0</v>
      </c>
      <c r="X40" s="101">
        <v>0</v>
      </c>
      <c r="Y40" s="101">
        <v>1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2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2</v>
      </c>
      <c r="AS40" s="101">
        <v>0</v>
      </c>
      <c r="AT40" s="101">
        <v>0</v>
      </c>
      <c r="AU40" s="102">
        <f t="shared" si="1"/>
        <v>22</v>
      </c>
      <c r="AV40" s="94">
        <f t="shared" si="3"/>
        <v>0.5</v>
      </c>
      <c r="AW40" s="94"/>
      <c r="AY40" t="s">
        <v>21</v>
      </c>
      <c r="AZ40" s="93">
        <v>42628</v>
      </c>
      <c r="BA40">
        <v>11</v>
      </c>
      <c r="BB40" s="101">
        <v>2</v>
      </c>
      <c r="BC40" s="101">
        <v>0</v>
      </c>
      <c r="BD40" s="101">
        <v>21</v>
      </c>
      <c r="BE40" s="101">
        <v>2</v>
      </c>
      <c r="BF40" s="101">
        <v>0</v>
      </c>
      <c r="BG40" s="101">
        <v>0</v>
      </c>
      <c r="BH40" s="101">
        <v>1</v>
      </c>
      <c r="BI40" s="101">
        <v>57</v>
      </c>
      <c r="BJ40" s="101">
        <v>2</v>
      </c>
      <c r="BK40" s="101">
        <f t="shared" si="2"/>
        <v>15</v>
      </c>
    </row>
    <row r="41" spans="1:63" x14ac:dyDescent="0.25">
      <c r="A41" t="s">
        <v>575</v>
      </c>
      <c r="B41" s="100" t="s">
        <v>576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1</v>
      </c>
      <c r="O41" s="101">
        <v>0</v>
      </c>
      <c r="P41" s="101">
        <v>0</v>
      </c>
      <c r="Q41" s="101">
        <v>0</v>
      </c>
      <c r="R41" s="101">
        <v>0</v>
      </c>
      <c r="S41" s="101">
        <v>1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2</v>
      </c>
      <c r="AS41" s="101">
        <v>0</v>
      </c>
      <c r="AT41" s="101">
        <v>0</v>
      </c>
      <c r="AU41" s="102">
        <f t="shared" si="1"/>
        <v>4</v>
      </c>
      <c r="AV41" s="94">
        <f t="shared" si="3"/>
        <v>9.0909090909090912E-2</v>
      </c>
      <c r="AW41" s="94"/>
      <c r="AY41" t="s">
        <v>21</v>
      </c>
      <c r="AZ41" s="93">
        <v>42628</v>
      </c>
      <c r="BA41">
        <v>8</v>
      </c>
      <c r="BB41" s="101">
        <v>0</v>
      </c>
      <c r="BC41" s="101">
        <v>0</v>
      </c>
      <c r="BD41" s="101">
        <v>3</v>
      </c>
      <c r="BE41" s="101">
        <v>2</v>
      </c>
      <c r="BF41" s="101">
        <v>0</v>
      </c>
      <c r="BG41" s="101">
        <v>1</v>
      </c>
      <c r="BH41" s="101">
        <v>0</v>
      </c>
      <c r="BI41" s="101">
        <v>57</v>
      </c>
      <c r="BJ41" s="101">
        <v>0</v>
      </c>
      <c r="BK41" s="101">
        <f t="shared" si="2"/>
        <v>37</v>
      </c>
    </row>
    <row r="42" spans="1:63" x14ac:dyDescent="0.25">
      <c r="A42" t="s">
        <v>577</v>
      </c>
      <c r="B42" s="100" t="s">
        <v>15</v>
      </c>
      <c r="C42" s="101">
        <v>0</v>
      </c>
      <c r="D42" s="101">
        <v>0</v>
      </c>
      <c r="E42" s="101">
        <v>0</v>
      </c>
      <c r="F42" s="101">
        <v>1</v>
      </c>
      <c r="G42" s="101">
        <v>0</v>
      </c>
      <c r="H42" s="101">
        <v>0</v>
      </c>
      <c r="I42" s="101">
        <v>0</v>
      </c>
      <c r="J42" s="101">
        <v>0</v>
      </c>
      <c r="K42" s="101">
        <v>73</v>
      </c>
      <c r="L42" s="101">
        <v>5</v>
      </c>
      <c r="M42" s="101">
        <v>0</v>
      </c>
      <c r="N42" s="101">
        <v>0</v>
      </c>
      <c r="O42" s="101">
        <v>1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1</v>
      </c>
      <c r="Z42" s="101">
        <v>0</v>
      </c>
      <c r="AA42" s="101">
        <v>0</v>
      </c>
      <c r="AB42" s="101">
        <v>2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1</v>
      </c>
      <c r="AK42" s="101">
        <v>5</v>
      </c>
      <c r="AL42" s="101">
        <v>1</v>
      </c>
      <c r="AM42" s="101">
        <v>40</v>
      </c>
      <c r="AN42" s="101">
        <v>57</v>
      </c>
      <c r="AO42" s="101">
        <v>57</v>
      </c>
      <c r="AP42" s="101">
        <v>0</v>
      </c>
      <c r="AQ42" s="101">
        <v>0</v>
      </c>
      <c r="AR42" s="101">
        <v>3</v>
      </c>
      <c r="AS42" s="101">
        <v>1</v>
      </c>
      <c r="AT42" s="101">
        <v>0</v>
      </c>
      <c r="AU42" s="102">
        <f t="shared" si="1"/>
        <v>248</v>
      </c>
      <c r="AV42" s="94">
        <f t="shared" si="3"/>
        <v>5.6363636363636367</v>
      </c>
      <c r="AW42" s="94"/>
      <c r="AY42" t="s">
        <v>21</v>
      </c>
      <c r="AZ42" s="93">
        <v>42628</v>
      </c>
      <c r="BA42">
        <v>25</v>
      </c>
      <c r="BB42" s="101">
        <v>2</v>
      </c>
      <c r="BC42" s="101">
        <v>11</v>
      </c>
      <c r="BD42" s="101">
        <v>0</v>
      </c>
      <c r="BE42" s="101">
        <v>1</v>
      </c>
      <c r="BF42" s="101">
        <v>26</v>
      </c>
      <c r="BG42" s="101">
        <v>1</v>
      </c>
      <c r="BH42" s="101">
        <v>2</v>
      </c>
      <c r="BI42" s="101">
        <v>0</v>
      </c>
      <c r="BJ42" s="101">
        <v>19</v>
      </c>
      <c r="BK42" s="101">
        <f t="shared" si="2"/>
        <v>38</v>
      </c>
    </row>
    <row r="43" spans="1:63" x14ac:dyDescent="0.25">
      <c r="A43" t="s">
        <v>539</v>
      </c>
      <c r="B43" s="100" t="s">
        <v>9</v>
      </c>
      <c r="C43" s="101">
        <v>0</v>
      </c>
      <c r="D43" s="101">
        <v>0</v>
      </c>
      <c r="E43" s="101">
        <v>0</v>
      </c>
      <c r="F43" s="101">
        <v>0</v>
      </c>
      <c r="G43" s="101">
        <v>1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1</v>
      </c>
      <c r="AQ43" s="101">
        <v>7</v>
      </c>
      <c r="AR43" s="101">
        <v>0</v>
      </c>
      <c r="AS43" s="101">
        <v>1</v>
      </c>
      <c r="AT43" s="101">
        <v>0</v>
      </c>
      <c r="AU43" s="102">
        <f t="shared" si="1"/>
        <v>10</v>
      </c>
      <c r="AV43" s="94">
        <f t="shared" si="3"/>
        <v>0.22727272727272727</v>
      </c>
      <c r="AW43" s="94"/>
      <c r="AY43" t="s">
        <v>21</v>
      </c>
      <c r="AZ43" s="93">
        <v>42628</v>
      </c>
      <c r="BA43">
        <v>7</v>
      </c>
      <c r="BB43" s="101">
        <v>2</v>
      </c>
      <c r="BC43" s="101">
        <v>13</v>
      </c>
      <c r="BD43" s="101">
        <v>14</v>
      </c>
      <c r="BE43" s="101">
        <v>0</v>
      </c>
      <c r="BF43" s="101">
        <v>23</v>
      </c>
      <c r="BG43" s="101">
        <v>0</v>
      </c>
      <c r="BH43" s="101">
        <v>2</v>
      </c>
      <c r="BI43" s="101">
        <v>0</v>
      </c>
      <c r="BJ43" s="101">
        <v>0</v>
      </c>
      <c r="BK43" s="101">
        <f t="shared" si="2"/>
        <v>46</v>
      </c>
    </row>
    <row r="44" spans="1:63" x14ac:dyDescent="0.25">
      <c r="A44" t="s">
        <v>539</v>
      </c>
      <c r="B44" s="100" t="s">
        <v>12</v>
      </c>
      <c r="C44" s="101">
        <v>3</v>
      </c>
      <c r="D44" s="101">
        <v>0</v>
      </c>
      <c r="E44" s="101">
        <v>0</v>
      </c>
      <c r="F44" s="101">
        <v>1</v>
      </c>
      <c r="G44" s="101">
        <v>5</v>
      </c>
      <c r="H44" s="101">
        <v>0</v>
      </c>
      <c r="I44" s="101">
        <v>0</v>
      </c>
      <c r="J44" s="101">
        <v>0</v>
      </c>
      <c r="K44" s="101">
        <v>1</v>
      </c>
      <c r="L44" s="101">
        <v>0</v>
      </c>
      <c r="M44" s="101">
        <v>3</v>
      </c>
      <c r="N44" s="101">
        <v>0</v>
      </c>
      <c r="O44" s="101">
        <v>10</v>
      </c>
      <c r="P44" s="101">
        <v>0</v>
      </c>
      <c r="Q44" s="101">
        <v>1</v>
      </c>
      <c r="R44" s="101">
        <v>4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1</v>
      </c>
      <c r="Y44" s="101">
        <v>4</v>
      </c>
      <c r="Z44" s="101">
        <v>0</v>
      </c>
      <c r="AA44" s="101">
        <v>0</v>
      </c>
      <c r="AB44" s="101">
        <v>0</v>
      </c>
      <c r="AC44" s="101">
        <v>5</v>
      </c>
      <c r="AD44" s="101">
        <v>10</v>
      </c>
      <c r="AE44" s="101">
        <v>4</v>
      </c>
      <c r="AF44" s="101">
        <v>0</v>
      </c>
      <c r="AG44" s="101">
        <v>0</v>
      </c>
      <c r="AH44" s="101">
        <v>7</v>
      </c>
      <c r="AI44" s="101">
        <v>2</v>
      </c>
      <c r="AJ44" s="101">
        <v>1</v>
      </c>
      <c r="AK44" s="101">
        <v>0</v>
      </c>
      <c r="AL44" s="101">
        <v>0</v>
      </c>
      <c r="AM44" s="101">
        <v>1</v>
      </c>
      <c r="AN44" s="101">
        <v>2</v>
      </c>
      <c r="AO44" s="101">
        <v>0</v>
      </c>
      <c r="AP44" s="101">
        <v>19</v>
      </c>
      <c r="AQ44" s="101">
        <v>0</v>
      </c>
      <c r="AR44" s="101">
        <v>11</v>
      </c>
      <c r="AS44" s="101">
        <v>12</v>
      </c>
      <c r="AT44" s="101">
        <v>1</v>
      </c>
      <c r="AU44" s="102">
        <f t="shared" si="1"/>
        <v>108</v>
      </c>
      <c r="AV44" s="94">
        <f t="shared" si="3"/>
        <v>2.4545454545454546</v>
      </c>
      <c r="AW44" s="94"/>
      <c r="AY44" t="s">
        <v>21</v>
      </c>
      <c r="AZ44" s="93">
        <v>42628</v>
      </c>
      <c r="BA44">
        <v>24</v>
      </c>
      <c r="BB44" s="101">
        <v>5</v>
      </c>
      <c r="BC44" s="101">
        <v>5</v>
      </c>
      <c r="BD44" s="101">
        <v>2</v>
      </c>
      <c r="BE44" s="101">
        <v>2</v>
      </c>
      <c r="BF44" s="101">
        <v>23</v>
      </c>
      <c r="BG44" s="101">
        <v>3</v>
      </c>
      <c r="BH44" s="101">
        <v>8</v>
      </c>
      <c r="BI44" s="101">
        <v>3</v>
      </c>
      <c r="BJ44" s="101">
        <v>11</v>
      </c>
      <c r="BK44" s="101">
        <f t="shared" si="2"/>
        <v>38</v>
      </c>
    </row>
    <row r="45" spans="1:63" x14ac:dyDescent="0.25">
      <c r="A45" t="s">
        <v>539</v>
      </c>
      <c r="B45" s="100" t="s">
        <v>572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2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2</v>
      </c>
      <c r="AQ45" s="101">
        <v>0</v>
      </c>
      <c r="AR45" s="101">
        <v>1</v>
      </c>
      <c r="AS45" s="101">
        <v>2</v>
      </c>
      <c r="AT45" s="101">
        <v>0</v>
      </c>
      <c r="AU45" s="102">
        <f t="shared" si="1"/>
        <v>7</v>
      </c>
      <c r="AV45" s="94">
        <f t="shared" si="3"/>
        <v>0.15909090909090909</v>
      </c>
      <c r="AW45" s="94"/>
      <c r="AY45" t="s">
        <v>21</v>
      </c>
      <c r="AZ45" s="93">
        <v>42628</v>
      </c>
      <c r="BA45">
        <v>22</v>
      </c>
      <c r="BB45" s="101">
        <v>2</v>
      </c>
      <c r="BC45" s="101">
        <v>5</v>
      </c>
      <c r="BD45" s="101">
        <v>14</v>
      </c>
      <c r="BE45" s="101">
        <v>0</v>
      </c>
      <c r="BF45" s="101">
        <v>26</v>
      </c>
      <c r="BG45" s="101">
        <v>10</v>
      </c>
      <c r="BH45" s="101">
        <v>3</v>
      </c>
      <c r="BI45" s="101">
        <v>1</v>
      </c>
      <c r="BJ45" s="101">
        <v>12</v>
      </c>
      <c r="BK45" s="101">
        <f t="shared" si="2"/>
        <v>27</v>
      </c>
    </row>
    <row r="46" spans="1:63" x14ac:dyDescent="0.25">
      <c r="A46" t="s">
        <v>539</v>
      </c>
      <c r="B46" s="100" t="s">
        <v>578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3</v>
      </c>
      <c r="AS46" s="101">
        <v>0</v>
      </c>
      <c r="AT46" s="101">
        <v>0</v>
      </c>
      <c r="AU46" s="102">
        <f t="shared" si="1"/>
        <v>3</v>
      </c>
      <c r="AV46" s="94">
        <f t="shared" si="3"/>
        <v>6.8181818181818177E-2</v>
      </c>
      <c r="AW46" s="94"/>
      <c r="AY46" t="s">
        <v>21</v>
      </c>
      <c r="AZ46" s="93">
        <v>42628</v>
      </c>
      <c r="BA46">
        <v>11</v>
      </c>
      <c r="BB46" s="101">
        <v>36</v>
      </c>
      <c r="BC46" s="101">
        <v>1</v>
      </c>
      <c r="BD46" s="101">
        <v>5</v>
      </c>
      <c r="BE46" s="101">
        <v>0</v>
      </c>
      <c r="BF46" s="101">
        <v>16</v>
      </c>
      <c r="BG46" s="101">
        <v>0</v>
      </c>
      <c r="BH46" s="101">
        <v>15</v>
      </c>
      <c r="BI46" s="101">
        <v>0</v>
      </c>
      <c r="BJ46" s="101">
        <v>1</v>
      </c>
      <c r="BK46" s="101">
        <f t="shared" si="2"/>
        <v>26</v>
      </c>
    </row>
    <row r="47" spans="1:63" x14ac:dyDescent="0.25">
      <c r="A47" t="s">
        <v>539</v>
      </c>
      <c r="B47" s="100" t="s">
        <v>600</v>
      </c>
      <c r="C47" s="101">
        <v>0</v>
      </c>
      <c r="D47" s="101">
        <v>0</v>
      </c>
      <c r="E47" s="101">
        <v>0</v>
      </c>
      <c r="F47" s="101">
        <v>0</v>
      </c>
      <c r="G47" s="101">
        <v>2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2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3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1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v>0</v>
      </c>
      <c r="AU47" s="102">
        <f t="shared" si="1"/>
        <v>8</v>
      </c>
      <c r="AV47" s="94">
        <f t="shared" si="3"/>
        <v>0.18181818181818182</v>
      </c>
      <c r="AW47" s="94"/>
    </row>
    <row r="48" spans="1:63" x14ac:dyDescent="0.25">
      <c r="A48" t="s">
        <v>556</v>
      </c>
      <c r="B48" s="100" t="s">
        <v>557</v>
      </c>
      <c r="C48" s="101">
        <v>0</v>
      </c>
      <c r="D48" s="101">
        <v>0</v>
      </c>
      <c r="E48" s="101">
        <v>30</v>
      </c>
      <c r="F48" s="101">
        <v>0</v>
      </c>
      <c r="G48" s="101">
        <v>0</v>
      </c>
      <c r="H48" s="101">
        <v>0</v>
      </c>
      <c r="I48" s="101">
        <v>0</v>
      </c>
      <c r="J48" s="101">
        <v>1</v>
      </c>
      <c r="K48" s="101">
        <v>0</v>
      </c>
      <c r="L48" s="101">
        <v>2</v>
      </c>
      <c r="M48" s="101">
        <v>0</v>
      </c>
      <c r="N48" s="101">
        <v>0</v>
      </c>
      <c r="O48" s="101">
        <v>3</v>
      </c>
      <c r="P48" s="101">
        <v>1</v>
      </c>
      <c r="Q48" s="101">
        <v>12</v>
      </c>
      <c r="R48" s="101">
        <v>0</v>
      </c>
      <c r="S48" s="101">
        <v>0</v>
      </c>
      <c r="T48" s="101">
        <v>0</v>
      </c>
      <c r="U48" s="101">
        <v>2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2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1</v>
      </c>
      <c r="AQ48" s="101">
        <v>0</v>
      </c>
      <c r="AR48" s="101">
        <v>0</v>
      </c>
      <c r="AS48" s="101">
        <v>0</v>
      </c>
      <c r="AT48" s="101">
        <v>0</v>
      </c>
      <c r="AU48" s="102">
        <f t="shared" si="1"/>
        <v>54</v>
      </c>
      <c r="AV48" s="94">
        <f t="shared" si="3"/>
        <v>1.2272727272727273</v>
      </c>
      <c r="AW48" s="94"/>
    </row>
    <row r="49" spans="1:49" ht="15.75" customHeight="1" x14ac:dyDescent="0.25">
      <c r="A49" t="s">
        <v>556</v>
      </c>
      <c r="B49" s="100" t="s">
        <v>570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5</v>
      </c>
      <c r="K49" s="101">
        <v>0</v>
      </c>
      <c r="L49" s="101">
        <v>0</v>
      </c>
      <c r="M49" s="101">
        <v>0</v>
      </c>
      <c r="N49" s="101">
        <v>1</v>
      </c>
      <c r="O49" s="101">
        <v>0</v>
      </c>
      <c r="P49" s="101">
        <v>0</v>
      </c>
      <c r="Q49" s="101">
        <v>1</v>
      </c>
      <c r="R49" s="101">
        <v>15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6</v>
      </c>
      <c r="Z49" s="101">
        <v>0</v>
      </c>
      <c r="AA49" s="101">
        <v>0</v>
      </c>
      <c r="AB49" s="101">
        <v>0</v>
      </c>
      <c r="AC49" s="101">
        <v>2</v>
      </c>
      <c r="AD49" s="101">
        <v>2</v>
      </c>
      <c r="AE49" s="101">
        <v>0</v>
      </c>
      <c r="AF49" s="101">
        <v>2</v>
      </c>
      <c r="AG49" s="101">
        <v>13</v>
      </c>
      <c r="AH49" s="101">
        <v>1</v>
      </c>
      <c r="AI49" s="101">
        <v>0</v>
      </c>
      <c r="AJ49" s="101">
        <v>4</v>
      </c>
      <c r="AK49" s="101">
        <v>0</v>
      </c>
      <c r="AL49" s="101">
        <v>0</v>
      </c>
      <c r="AM49" s="101">
        <v>0</v>
      </c>
      <c r="AN49" s="101">
        <v>1</v>
      </c>
      <c r="AO49" s="101">
        <v>0</v>
      </c>
      <c r="AP49" s="101">
        <v>2</v>
      </c>
      <c r="AQ49" s="101">
        <v>0</v>
      </c>
      <c r="AR49" s="101">
        <v>0</v>
      </c>
      <c r="AS49" s="101">
        <v>1</v>
      </c>
      <c r="AT49" s="101">
        <v>0</v>
      </c>
      <c r="AU49" s="102">
        <f t="shared" si="1"/>
        <v>56</v>
      </c>
      <c r="AV49" s="94">
        <f t="shared" si="3"/>
        <v>1.2727272727272727</v>
      </c>
      <c r="AW49" s="94"/>
    </row>
    <row r="50" spans="1:49" ht="18.75" customHeight="1" x14ac:dyDescent="0.25">
      <c r="A50" t="s">
        <v>556</v>
      </c>
      <c r="B50" s="100" t="s">
        <v>571</v>
      </c>
      <c r="C50" s="101">
        <v>2</v>
      </c>
      <c r="D50" s="101">
        <v>0</v>
      </c>
      <c r="E50" s="101">
        <v>0</v>
      </c>
      <c r="F50" s="101">
        <v>0</v>
      </c>
      <c r="G50" s="101">
        <v>2</v>
      </c>
      <c r="H50" s="101">
        <v>0</v>
      </c>
      <c r="I50" s="101">
        <v>0</v>
      </c>
      <c r="J50" s="101">
        <v>0</v>
      </c>
      <c r="K50" s="101">
        <v>4</v>
      </c>
      <c r="L50" s="101">
        <v>0</v>
      </c>
      <c r="M50" s="101">
        <v>1</v>
      </c>
      <c r="N50" s="101">
        <v>0</v>
      </c>
      <c r="O50" s="101">
        <v>0</v>
      </c>
      <c r="P50" s="101">
        <v>3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1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1</v>
      </c>
      <c r="AQ50" s="101">
        <v>0</v>
      </c>
      <c r="AR50" s="101">
        <v>0</v>
      </c>
      <c r="AS50" s="101">
        <v>1</v>
      </c>
      <c r="AT50" s="101">
        <v>0</v>
      </c>
      <c r="AU50" s="102">
        <f t="shared" si="1"/>
        <v>15</v>
      </c>
      <c r="AV50" s="94">
        <f t="shared" si="3"/>
        <v>0.34090909090909088</v>
      </c>
      <c r="AW50" s="94"/>
    </row>
    <row r="51" spans="1:49" x14ac:dyDescent="0.25">
      <c r="A51" t="s">
        <v>556</v>
      </c>
      <c r="B51" s="100" t="s">
        <v>603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5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1</v>
      </c>
      <c r="AA51" s="101">
        <v>0</v>
      </c>
      <c r="AB51" s="101">
        <v>0</v>
      </c>
      <c r="AC51" s="101">
        <v>0</v>
      </c>
      <c r="AD51" s="101">
        <v>1</v>
      </c>
      <c r="AE51" s="101">
        <v>0</v>
      </c>
      <c r="AF51" s="101">
        <v>0</v>
      </c>
      <c r="AG51" s="101">
        <v>1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v>0</v>
      </c>
      <c r="AU51" s="102">
        <f t="shared" si="1"/>
        <v>8</v>
      </c>
      <c r="AV51" s="94">
        <f t="shared" si="3"/>
        <v>0.18181818181818182</v>
      </c>
      <c r="AW51" s="94"/>
    </row>
    <row r="52" spans="1:49" x14ac:dyDescent="0.25">
      <c r="B52" s="100" t="s">
        <v>659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1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2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1</v>
      </c>
      <c r="AG52" s="101">
        <v>2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1</v>
      </c>
      <c r="AN52" s="101">
        <v>0</v>
      </c>
      <c r="AO52" s="101">
        <v>0</v>
      </c>
      <c r="AP52" s="101">
        <v>0</v>
      </c>
      <c r="AQ52" s="101">
        <v>0</v>
      </c>
      <c r="AR52" s="101">
        <v>1</v>
      </c>
      <c r="AS52" s="101">
        <v>0</v>
      </c>
      <c r="AT52" s="101">
        <v>0</v>
      </c>
      <c r="AU52" s="102">
        <f t="shared" si="1"/>
        <v>8</v>
      </c>
      <c r="AV52" s="94">
        <f t="shared" si="3"/>
        <v>0.18181818181818182</v>
      </c>
      <c r="AW52" s="94"/>
    </row>
    <row r="53" spans="1:49" x14ac:dyDescent="0.25">
      <c r="B53" s="100" t="s">
        <v>660</v>
      </c>
      <c r="C53" s="101">
        <v>4</v>
      </c>
      <c r="D53" s="101">
        <v>0</v>
      </c>
      <c r="E53" s="101">
        <v>0</v>
      </c>
      <c r="F53" s="101">
        <v>11</v>
      </c>
      <c r="G53" s="101">
        <v>2</v>
      </c>
      <c r="H53" s="101">
        <v>5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1</v>
      </c>
      <c r="P53" s="101">
        <v>1</v>
      </c>
      <c r="Q53" s="101">
        <v>0</v>
      </c>
      <c r="R53" s="101">
        <v>5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1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1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v>5</v>
      </c>
      <c r="AU53" s="102">
        <f t="shared" si="1"/>
        <v>36</v>
      </c>
      <c r="AV53" s="94">
        <f t="shared" si="3"/>
        <v>0.81818181818181823</v>
      </c>
      <c r="AW53" s="94"/>
    </row>
    <row r="54" spans="1:49" x14ac:dyDescent="0.25">
      <c r="B54" s="100" t="s">
        <v>661</v>
      </c>
      <c r="C54" s="101">
        <v>0</v>
      </c>
      <c r="D54" s="101">
        <v>0</v>
      </c>
      <c r="E54" s="101">
        <v>0</v>
      </c>
      <c r="F54" s="101">
        <v>34</v>
      </c>
      <c r="G54" s="101">
        <v>0</v>
      </c>
      <c r="H54" s="101">
        <v>5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1</v>
      </c>
      <c r="Q54" s="101">
        <v>10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1</v>
      </c>
      <c r="AH54" s="101">
        <v>0</v>
      </c>
      <c r="AI54" s="101">
        <v>0</v>
      </c>
      <c r="AJ54" s="101">
        <v>0</v>
      </c>
      <c r="AK54" s="101">
        <v>0</v>
      </c>
      <c r="AL54" s="101">
        <v>8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v>2</v>
      </c>
      <c r="AU54" s="102">
        <f t="shared" si="1"/>
        <v>61</v>
      </c>
      <c r="AV54" s="94">
        <f t="shared" si="3"/>
        <v>1.3863636363636365</v>
      </c>
      <c r="AW54" s="94"/>
    </row>
    <row r="55" spans="1:49" x14ac:dyDescent="0.25">
      <c r="B55" s="100" t="s">
        <v>662</v>
      </c>
      <c r="C55" s="101">
        <v>0</v>
      </c>
      <c r="D55" s="101">
        <v>0</v>
      </c>
      <c r="E55" s="101">
        <v>0</v>
      </c>
      <c r="F55" s="101">
        <v>0</v>
      </c>
      <c r="G55" s="101">
        <v>12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10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01">
        <v>3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v>0</v>
      </c>
      <c r="AU55" s="102">
        <f t="shared" si="1"/>
        <v>25</v>
      </c>
      <c r="AV55" s="94">
        <f t="shared" si="3"/>
        <v>0.56818181818181823</v>
      </c>
      <c r="AW55" s="94"/>
    </row>
    <row r="56" spans="1:49" x14ac:dyDescent="0.25">
      <c r="B56" s="100" t="s">
        <v>663</v>
      </c>
      <c r="C56" s="101">
        <v>0</v>
      </c>
      <c r="D56" s="101">
        <v>3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4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35</v>
      </c>
      <c r="AL56" s="101">
        <v>0</v>
      </c>
      <c r="AM56" s="101">
        <v>0</v>
      </c>
      <c r="AN56" s="101">
        <v>0</v>
      </c>
      <c r="AO56" s="101">
        <v>5</v>
      </c>
      <c r="AP56" s="101">
        <v>0</v>
      </c>
      <c r="AQ56" s="101">
        <v>0</v>
      </c>
      <c r="AR56" s="101">
        <v>0</v>
      </c>
      <c r="AS56" s="101">
        <v>1</v>
      </c>
      <c r="AT56" s="101">
        <v>0</v>
      </c>
      <c r="AU56" s="102">
        <f t="shared" si="1"/>
        <v>48</v>
      </c>
      <c r="AV56" s="94">
        <f t="shared" si="3"/>
        <v>1.0909090909090908</v>
      </c>
      <c r="AW56" s="94"/>
    </row>
    <row r="57" spans="1:49" x14ac:dyDescent="0.25">
      <c r="B57" t="s">
        <v>665</v>
      </c>
      <c r="C57">
        <f t="shared" ref="C57:AU57" si="4">SUM(C3:C56)</f>
        <v>100</v>
      </c>
      <c r="D57">
        <f t="shared" si="4"/>
        <v>100</v>
      </c>
      <c r="E57">
        <f t="shared" si="4"/>
        <v>100</v>
      </c>
      <c r="F57">
        <f t="shared" si="4"/>
        <v>100</v>
      </c>
      <c r="G57">
        <f t="shared" si="4"/>
        <v>100</v>
      </c>
      <c r="H57">
        <f t="shared" si="4"/>
        <v>100</v>
      </c>
      <c r="I57">
        <f t="shared" si="4"/>
        <v>100</v>
      </c>
      <c r="J57">
        <f t="shared" si="4"/>
        <v>100</v>
      </c>
      <c r="K57">
        <f t="shared" si="4"/>
        <v>100</v>
      </c>
      <c r="L57">
        <f t="shared" si="4"/>
        <v>100</v>
      </c>
      <c r="M57">
        <f t="shared" si="4"/>
        <v>100</v>
      </c>
      <c r="N57">
        <f t="shared" si="4"/>
        <v>100</v>
      </c>
      <c r="O57">
        <f t="shared" si="4"/>
        <v>100</v>
      </c>
      <c r="P57">
        <f t="shared" si="4"/>
        <v>100</v>
      </c>
      <c r="Q57">
        <f t="shared" si="4"/>
        <v>100</v>
      </c>
      <c r="R57">
        <f t="shared" si="4"/>
        <v>100</v>
      </c>
      <c r="S57">
        <f t="shared" si="4"/>
        <v>100</v>
      </c>
      <c r="T57">
        <f t="shared" si="4"/>
        <v>100</v>
      </c>
      <c r="U57">
        <f t="shared" si="4"/>
        <v>100</v>
      </c>
      <c r="V57" s="96">
        <f t="shared" si="4"/>
        <v>100</v>
      </c>
      <c r="W57">
        <f t="shared" si="4"/>
        <v>100</v>
      </c>
      <c r="X57">
        <f t="shared" si="4"/>
        <v>100</v>
      </c>
      <c r="Y57">
        <f t="shared" si="4"/>
        <v>100</v>
      </c>
      <c r="Z57">
        <f t="shared" si="4"/>
        <v>100</v>
      </c>
      <c r="AA57">
        <f t="shared" si="4"/>
        <v>100</v>
      </c>
      <c r="AB57">
        <f t="shared" si="4"/>
        <v>100</v>
      </c>
      <c r="AC57">
        <f t="shared" si="4"/>
        <v>100</v>
      </c>
      <c r="AD57">
        <f t="shared" si="4"/>
        <v>100</v>
      </c>
      <c r="AE57">
        <f t="shared" si="4"/>
        <v>100</v>
      </c>
      <c r="AF57">
        <f t="shared" si="4"/>
        <v>100</v>
      </c>
      <c r="AG57">
        <f t="shared" si="4"/>
        <v>100</v>
      </c>
      <c r="AH57" s="96">
        <f t="shared" si="4"/>
        <v>100</v>
      </c>
      <c r="AI57">
        <f t="shared" si="4"/>
        <v>100</v>
      </c>
      <c r="AJ57">
        <f t="shared" si="4"/>
        <v>100</v>
      </c>
      <c r="AK57">
        <f t="shared" si="4"/>
        <v>100</v>
      </c>
      <c r="AL57">
        <f t="shared" si="4"/>
        <v>100</v>
      </c>
      <c r="AM57">
        <f t="shared" si="4"/>
        <v>100</v>
      </c>
      <c r="AN57">
        <f t="shared" si="4"/>
        <v>100</v>
      </c>
      <c r="AO57">
        <f t="shared" si="4"/>
        <v>100</v>
      </c>
      <c r="AP57">
        <f t="shared" si="4"/>
        <v>100</v>
      </c>
      <c r="AQ57">
        <f t="shared" si="4"/>
        <v>100</v>
      </c>
      <c r="AR57">
        <f t="shared" si="4"/>
        <v>100</v>
      </c>
      <c r="AS57">
        <f t="shared" si="4"/>
        <v>100</v>
      </c>
      <c r="AT57">
        <f t="shared" si="4"/>
        <v>100</v>
      </c>
      <c r="AU57" s="96">
        <f t="shared" si="4"/>
        <v>4400</v>
      </c>
      <c r="AV57" s="94">
        <f t="shared" si="3"/>
        <v>100</v>
      </c>
      <c r="AW57" s="94"/>
    </row>
    <row r="58" spans="1:49" x14ac:dyDescent="0.25">
      <c r="B58" s="87" t="s">
        <v>664</v>
      </c>
      <c r="C58">
        <v>11</v>
      </c>
      <c r="D58">
        <v>11</v>
      </c>
      <c r="E58">
        <v>3</v>
      </c>
      <c r="F58">
        <v>9</v>
      </c>
      <c r="G58">
        <v>20</v>
      </c>
      <c r="H58">
        <v>5</v>
      </c>
      <c r="I58">
        <v>5</v>
      </c>
      <c r="J58">
        <v>13</v>
      </c>
      <c r="K58">
        <v>12</v>
      </c>
      <c r="L58">
        <v>11</v>
      </c>
      <c r="M58">
        <v>13</v>
      </c>
      <c r="N58">
        <v>10</v>
      </c>
      <c r="O58">
        <v>20</v>
      </c>
      <c r="P58">
        <v>16</v>
      </c>
      <c r="Q58">
        <v>13</v>
      </c>
      <c r="R58">
        <v>14</v>
      </c>
      <c r="S58">
        <v>11</v>
      </c>
      <c r="T58">
        <v>2</v>
      </c>
      <c r="U58">
        <v>9</v>
      </c>
      <c r="V58">
        <v>2</v>
      </c>
      <c r="W58">
        <v>2</v>
      </c>
      <c r="X58">
        <v>3</v>
      </c>
      <c r="Y58">
        <v>17</v>
      </c>
      <c r="Z58">
        <v>6</v>
      </c>
      <c r="AA58">
        <v>3</v>
      </c>
      <c r="AB58">
        <v>4</v>
      </c>
      <c r="AC58">
        <v>18</v>
      </c>
      <c r="AD58">
        <v>15</v>
      </c>
      <c r="AE58">
        <v>3</v>
      </c>
      <c r="AF58">
        <v>9</v>
      </c>
      <c r="AG58">
        <v>20</v>
      </c>
      <c r="AH58">
        <v>10</v>
      </c>
      <c r="AI58">
        <v>9</v>
      </c>
      <c r="AJ58">
        <v>12</v>
      </c>
      <c r="AK58">
        <v>10</v>
      </c>
      <c r="AL58">
        <v>16</v>
      </c>
      <c r="AM58">
        <v>12</v>
      </c>
      <c r="AN58">
        <v>11</v>
      </c>
      <c r="AO58">
        <v>8</v>
      </c>
      <c r="AP58">
        <v>25</v>
      </c>
      <c r="AQ58">
        <v>7</v>
      </c>
      <c r="AR58">
        <v>24</v>
      </c>
      <c r="AS58">
        <v>22</v>
      </c>
      <c r="AT58">
        <v>11</v>
      </c>
      <c r="AW58" s="94"/>
    </row>
    <row r="59" spans="1:49" x14ac:dyDescent="0.25">
      <c r="AW59" s="94"/>
    </row>
    <row r="60" spans="1:49" x14ac:dyDescent="0.25">
      <c r="AW60" s="94"/>
    </row>
    <row r="61" spans="1:49" x14ac:dyDescent="0.25">
      <c r="AW61" s="94"/>
    </row>
    <row r="62" spans="1:49" x14ac:dyDescent="0.25">
      <c r="AW62" s="94"/>
    </row>
    <row r="63" spans="1:49" x14ac:dyDescent="0.25">
      <c r="AW63" s="94"/>
    </row>
  </sheetData>
  <sortState ref="A2:AV55">
    <sortCondition ref="A2"/>
  </sortState>
  <mergeCells count="1">
    <mergeCell ref="C1:AT1"/>
  </mergeCells>
  <conditionalFormatting sqref="BH48:BM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3:AW11 AW12:AW62 AV12:AV5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8:BA4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Metadata</vt:lpstr>
      <vt:lpstr>Data set_waypoint</vt:lpstr>
      <vt:lpstr>Land use</vt:lpstr>
      <vt:lpstr>Palinological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Cavigliasso</dc:creator>
  <cp:lastModifiedBy>Pablo Cavigliasso</cp:lastModifiedBy>
  <dcterms:created xsi:type="dcterms:W3CDTF">2019-08-05T14:49:25Z</dcterms:created>
  <dcterms:modified xsi:type="dcterms:W3CDTF">2019-10-16T11:45:58Z</dcterms:modified>
</cp:coreProperties>
</file>